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tabRatio="952" activeTab="0"/>
  </bookViews>
  <sheets>
    <sheet name="Доходы" sheetId="1" r:id="rId1"/>
    <sheet name="Ведомст2019" sheetId="2" r:id="rId2"/>
    <sheet name="Ведомст. 2020-2021" sheetId="3" state="hidden" r:id="rId3"/>
    <sheet name="Распред 2019" sheetId="4" r:id="rId4"/>
    <sheet name="Распред 2020-2021" sheetId="5" state="hidden" r:id="rId5"/>
    <sheet name="расшифровка (местный бюджет)" sheetId="6" state="hidden" r:id="rId6"/>
    <sheet name="Расшифровка (обл.бюджет)" sheetId="7" state="hidden" r:id="rId7"/>
    <sheet name="Расшифровка (фед.бюджет)" sheetId="8" state="hidden" r:id="rId8"/>
    <sheet name="Кассовый план (местн.)" sheetId="9" state="hidden" r:id="rId9"/>
    <sheet name="Кассовый план (обл)" sheetId="10" state="hidden" r:id="rId10"/>
    <sheet name="кассовый план (фед.)" sheetId="11" state="hidden" r:id="rId11"/>
    <sheet name="Кассовый план (доходы)" sheetId="12" state="hidden" r:id="rId12"/>
    <sheet name="Источники" sheetId="13" r:id="rId13"/>
    <sheet name="Кассовый план по доходам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<sst xmlns="http://schemas.openxmlformats.org/spreadsheetml/2006/main" count="4700" uniqueCount="599">
  <si>
    <t>120</t>
  </si>
  <si>
    <t>в т.ч. за счет 
субсидий и субвенций областного и федерального бюджетов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</si>
  <si>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</si>
  <si>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</si>
  <si>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</si>
  <si>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</si>
  <si>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</si>
  <si>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</si>
  <si>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</si>
  <si>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</si>
  <si>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</si>
  <si>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</si>
  <si>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</si>
  <si>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</si>
  <si>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</si>
  <si>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070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</si>
  <si>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</si>
  <si>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</si>
  <si>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</si>
  <si>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</si>
  <si>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</si>
  <si>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</si>
  <si>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</si>
  <si>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</si>
  <si>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</si>
  <si>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</si>
  <si>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</si>
  <si>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</si>
  <si>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</si>
  <si>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</si>
  <si>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</si>
  <si>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</si>
  <si>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</si>
  <si>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</si>
  <si>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</si>
  <si>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</si>
  <si>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</si>
  <si>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</si>
  <si>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</si>
  <si>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</si>
  <si>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</si>
  <si>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</si>
  <si>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</si>
  <si>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</si>
  <si>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</si>
  <si>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</si>
  <si>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</si>
  <si>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</si>
  <si>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</si>
  <si>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</si>
  <si>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</t>
  </si>
  <si>
    <t>505</t>
  </si>
  <si>
    <t>33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</si>
  <si>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</si>
  <si>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</si>
  <si>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</si>
  <si>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</si>
  <si>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</si>
  <si>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</si>
  <si>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</si>
  <si>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</si>
  <si>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Всего</t>
  </si>
  <si>
    <t>244</t>
  </si>
  <si>
    <t>540</t>
  </si>
  <si>
    <t>Резервные средства</t>
  </si>
  <si>
    <t>870</t>
  </si>
  <si>
    <t>810</t>
  </si>
  <si>
    <t>Иные пенсии</t>
  </si>
  <si>
    <t>312</t>
  </si>
  <si>
    <t>Социальные выплаты гражданам, кроме публичных нормативных социальных выплат</t>
  </si>
  <si>
    <t>Социальная помощь</t>
  </si>
  <si>
    <t>320</t>
  </si>
  <si>
    <t>Сумма, рублей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</si>
  <si>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</si>
  <si>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</si>
  <si>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</si>
  <si>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</si>
  <si>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</si>
  <si>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</si>
  <si>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</si>
  <si>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</si>
  <si>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</si>
  <si>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</si>
  <si>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</si>
  <si>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"Развитие муниципальной службы в с.п. Утевка в 2015-2016 гг."</t>
  </si>
  <si>
    <t>2150</t>
  </si>
  <si>
    <t>Муниципальная программа «Улучшение условий и охраны труда в мунипальном районе Нефтегорский на 2014 – 2016 годы»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</si>
  <si>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</si>
  <si>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</si>
  <si>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</si>
  <si>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</si>
  <si>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2010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</si>
  <si>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</si>
  <si>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</si>
  <si>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</si>
  <si>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</si>
  <si>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2130</t>
  </si>
  <si>
    <t>РЦП "Культура"</t>
  </si>
  <si>
    <t>2710</t>
  </si>
  <si>
    <t>Мобилизационная и вневойсковая подготовка</t>
  </si>
  <si>
    <t>5118</t>
  </si>
  <si>
    <t>7241</t>
  </si>
  <si>
    <t>7232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</si>
  <si>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</si>
  <si>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</si>
  <si>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</si>
  <si>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2320</t>
  </si>
  <si>
    <t>35</t>
  </si>
  <si>
    <t>Муниципальная адресная программа "Переселение граждан из аварийного жилищного фонда до 2017 года"</t>
  </si>
  <si>
    <t>9602</t>
  </si>
  <si>
    <t>2433</t>
  </si>
  <si>
    <t>2434</t>
  </si>
  <si>
    <t>Муниципальная программа муниципального образования муниципального района Нефтегорский на 2015-2017 годы "Пропаганда здорового образа жизни, профилактика наркомании и алкоголизма среди населения"</t>
  </si>
  <si>
    <t>Муниципальная программа "Программа терроризма и экстремизма на территории с. п. Утевка м.р. Нефтегорский на 2014-2016 гг."</t>
  </si>
  <si>
    <t>15</t>
  </si>
  <si>
    <t>2910</t>
  </si>
  <si>
    <t>Муниципальная целевая программа «Благоустройство территории сельского поселения Утевка на 2014-2016 годы»</t>
  </si>
  <si>
    <t>2210</t>
  </si>
  <si>
    <t>2421</t>
  </si>
  <si>
    <t>РЦП "Спорт"</t>
  </si>
  <si>
    <t>Защита населения и территории от ЧС природного и техногенного характера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</si>
  <si>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</si>
  <si>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</si>
  <si>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</si>
  <si>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</si>
  <si>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</si>
  <si>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</si>
  <si>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</si>
  <si>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</si>
  <si>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</si>
  <si>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7970</t>
  </si>
  <si>
    <t>2510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</si>
  <si>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поселения Утевка на 2015-2017 гг"</t>
  </si>
  <si>
    <t>Код главного распорядителя бюджетных средств</t>
  </si>
  <si>
    <t>Целевая муниципальная программа "Охрана окружающей среды, экологического образования, просвящения и формирования экологической культуры в с.п. Утевка на 2015-2017 г."</t>
  </si>
  <si>
    <t>Условно-утвержденные расходы</t>
  </si>
  <si>
    <t xml:space="preserve">Утвердить распределение бюджетных ассигнований по целевым статьям (муниципальными программам сельского поселения Утевка 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</si>
  <si>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</si>
  <si>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</si>
  <si>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</si>
  <si>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</si>
  <si>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</si>
  <si>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Непраграммые направления расходов местного бюджета</t>
  </si>
  <si>
    <t>000</t>
  </si>
  <si>
    <t>11000</t>
  </si>
  <si>
    <t>21400</t>
  </si>
  <si>
    <t>21500</t>
  </si>
  <si>
    <t>78210</t>
  </si>
  <si>
    <t>79900</t>
  </si>
  <si>
    <t>27100</t>
  </si>
  <si>
    <t>МП "Повышение эффективности и управления имуществом"</t>
  </si>
  <si>
    <t>21100</t>
  </si>
  <si>
    <t>21200</t>
  </si>
  <si>
    <t>23200</t>
  </si>
  <si>
    <t>21300</t>
  </si>
  <si>
    <t>24210</t>
  </si>
  <si>
    <t>24310</t>
  </si>
  <si>
    <t>24320</t>
  </si>
  <si>
    <t>24330</t>
  </si>
  <si>
    <t>24340</t>
  </si>
  <si>
    <t>25100</t>
  </si>
  <si>
    <t>ФПР "Устойчивое развитие сельских территорий на 2014-2017 годы и на период до 2020 года"</t>
  </si>
  <si>
    <t>R0180</t>
  </si>
  <si>
    <t>88100</t>
  </si>
  <si>
    <t>29100</t>
  </si>
  <si>
    <t>Муниципальная программа «Повышение эффективности управления муниципальным имуществом"</t>
  </si>
  <si>
    <t>Приложение № 3</t>
  </si>
  <si>
    <t>Приложение № 4</t>
  </si>
  <si>
    <t>Муниципальная программа "Развитие муниципальной службы в с.п. Утевка в 2018-2020 гг."</t>
  </si>
  <si>
    <t>Муниципальная программа «Улучшение условий и охраны труда в мунипальном районе Нефтегорский на 2018 – 2020 годы»</t>
  </si>
  <si>
    <t>МП "Управление муниципальным имуществом с.п. Утевка на 2017-2019 годы"</t>
  </si>
  <si>
    <t>Муниципальная целевая программа «Благоустройство территории сельского поселения Утевка на 2018-2020 годы»</t>
  </si>
  <si>
    <t>S0180</t>
  </si>
  <si>
    <t>Целевая муниципальная программа "Охрана окружающей среды, экологического образования, просвящения и формирования экологической культуры в с.п. Утевка на 2018-2020 г."</t>
  </si>
  <si>
    <t>Ведомственная программа "Спорт на территории с. п. Утевка м.р. Нефтегорский на 2018-2020 гг."</t>
  </si>
  <si>
    <t>110</t>
  </si>
  <si>
    <t>Муниципальная программа "Программа терроризма и экстремизма на территории с. п. Утевка м.р. Нефтегорский на 2018-2020 гг."</t>
  </si>
  <si>
    <t>22100</t>
  </si>
  <si>
    <t>Приложение № 5</t>
  </si>
  <si>
    <t>2020 год</t>
  </si>
  <si>
    <t>Приложение № 6</t>
  </si>
  <si>
    <t>Муниципальная программа "Развитие муниципальной службы в с.п. Утевка муниципального района Нефтегорский Самарской области в 2018-2020 гг."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</si>
  <si>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2018-2020гг.</t>
  </si>
  <si>
    <t xml:space="preserve">муниципального района Нефтегорский Самарской области на 2019 год </t>
  </si>
  <si>
    <t>25</t>
  </si>
  <si>
    <t>МП "Материально-техническое обеспечение деятельности учреждения"</t>
  </si>
  <si>
    <t>S2008</t>
  </si>
  <si>
    <t>S2003</t>
  </si>
  <si>
    <t>S2009</t>
  </si>
  <si>
    <t>S200С</t>
  </si>
  <si>
    <t>S2006</t>
  </si>
  <si>
    <t>S2005</t>
  </si>
  <si>
    <t>Ведомственная программа "Спорт на территории с. п. Утевка м.р. Нефтегорский на 2019-2021 гг."</t>
  </si>
  <si>
    <t>S200F</t>
  </si>
  <si>
    <t>Премии и гранты</t>
  </si>
  <si>
    <t xml:space="preserve">расходов бюджета сельского поселения Утевка муниципального района Нефтегорский Самарской области на 2019 год 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</si>
  <si>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2019-2021 годы"</t>
  </si>
  <si>
    <t xml:space="preserve">муниципального района Нефтегорский Самарской области на 2020-2021 годы </t>
  </si>
  <si>
    <t>2021 год</t>
  </si>
  <si>
    <t xml:space="preserve">расходов бюджета сельского поселения Утевка муниципального района Нефтегорский Самарской области на 2020-2021 годы </t>
  </si>
  <si>
    <t>Расшифровка к</t>
  </si>
  <si>
    <t>Приложению № 3</t>
  </si>
  <si>
    <t xml:space="preserve">Расшифровка распределения расходов </t>
  </si>
  <si>
    <t>по Администрации сельского поселения Утевка</t>
  </si>
  <si>
    <t>№ п/п</t>
  </si>
  <si>
    <t>Направление расхода</t>
  </si>
  <si>
    <t>Коды</t>
  </si>
  <si>
    <t>Суб КЭСР</t>
  </si>
  <si>
    <t>Тип средств</t>
  </si>
  <si>
    <t>направление</t>
  </si>
  <si>
    <t>Сумма, руб.                     2018</t>
  </si>
  <si>
    <t>Раздел, подраздел</t>
  </si>
  <si>
    <t>Целевая статья</t>
  </si>
  <si>
    <t>Вид расходов</t>
  </si>
  <si>
    <t>КОСГУ</t>
  </si>
  <si>
    <t>Материальная помощь в размере 1дол.оклада</t>
  </si>
  <si>
    <t>01 02</t>
  </si>
  <si>
    <t>1100 0</t>
  </si>
  <si>
    <t>121</t>
  </si>
  <si>
    <t>000.00.00</t>
  </si>
  <si>
    <t>02.00.00</t>
  </si>
  <si>
    <t>Начисления на оплату труда</t>
  </si>
  <si>
    <t>129</t>
  </si>
  <si>
    <t>Командировочные расходы</t>
  </si>
  <si>
    <t>122</t>
  </si>
  <si>
    <t>Охрана труда</t>
  </si>
  <si>
    <t>01 04</t>
  </si>
  <si>
    <t xml:space="preserve">2140 0 </t>
  </si>
  <si>
    <t>2140 0</t>
  </si>
  <si>
    <t>Транспортные услуги</t>
  </si>
  <si>
    <t>2150 0</t>
  </si>
  <si>
    <t>Обслуживание системы "Консультант -Плюс"</t>
  </si>
  <si>
    <t>Услуги связи</t>
  </si>
  <si>
    <t>Теплоснабжение</t>
  </si>
  <si>
    <t>Утилизация ТБО</t>
  </si>
  <si>
    <t>Прочие услуги,продление лицензии антивирус на год</t>
  </si>
  <si>
    <t>Канцтовары, запчасти к машине</t>
  </si>
  <si>
    <t>Налог на имущество 1-2 кв.</t>
  </si>
  <si>
    <t>851</t>
  </si>
  <si>
    <t>290.01.00</t>
  </si>
  <si>
    <t>Транспортный налог</t>
  </si>
  <si>
    <t>852</t>
  </si>
  <si>
    <t>290.02.00</t>
  </si>
  <si>
    <t>изменение КБК</t>
  </si>
  <si>
    <t>853</t>
  </si>
  <si>
    <t>Оплата за негативное воздействие на окружающую среду</t>
  </si>
  <si>
    <t>Оплата  пеней, штрафов за несвоевременную уплату налогов</t>
  </si>
  <si>
    <t>Передача полномочий</t>
  </si>
  <si>
    <t>7821 0</t>
  </si>
  <si>
    <t>02.04.00</t>
  </si>
  <si>
    <t>01 06</t>
  </si>
  <si>
    <t>Уплата членских взносов</t>
  </si>
  <si>
    <t>Проведение выборов</t>
  </si>
  <si>
    <t>01 07</t>
  </si>
  <si>
    <t>2010 0</t>
  </si>
  <si>
    <t>Резервный фонд непредвиденных расходов</t>
  </si>
  <si>
    <t>01 11</t>
  </si>
  <si>
    <t>7990 0</t>
  </si>
  <si>
    <t>02.05.03</t>
  </si>
  <si>
    <t>Резервный фонд ЧС</t>
  </si>
  <si>
    <t>02.05.04</t>
  </si>
  <si>
    <t>01 13</t>
  </si>
  <si>
    <t xml:space="preserve">2150 0 </t>
  </si>
  <si>
    <t>2710 0</t>
  </si>
  <si>
    <t>Приобретение подарочной и сувенирной продукции</t>
  </si>
  <si>
    <t>Фонд непредвиденных расходов</t>
  </si>
  <si>
    <t>МП "Культура" проведение мероприятий</t>
  </si>
  <si>
    <t>Проведение фейерверочного показа в честь Дня Победы</t>
  </si>
  <si>
    <t>Культура</t>
  </si>
  <si>
    <t>МП "Повышение эффективности управления имуществом и распоряжения земельными участками" (Содержание и обслуживание казны)</t>
  </si>
  <si>
    <t>2110 0</t>
  </si>
  <si>
    <t>243</t>
  </si>
  <si>
    <t>Оформление бесхоза</t>
  </si>
  <si>
    <t>2120 0</t>
  </si>
  <si>
    <t>Информационные услуги Консультант плюс,обучение по 44 ФЗ</t>
  </si>
  <si>
    <t>Взносы на капитальный ремонт</t>
  </si>
  <si>
    <t>02.05.06</t>
  </si>
  <si>
    <t>Занятость подростков (оплата труда)</t>
  </si>
  <si>
    <t>2130 0</t>
  </si>
  <si>
    <t>Коммунальные услуги МФЦ</t>
  </si>
  <si>
    <t>Заправка картриджей, ремонт оргтехники</t>
  </si>
  <si>
    <t>Сопровождение сайта</t>
  </si>
  <si>
    <t>Оплата исполнительского сбора</t>
  </si>
  <si>
    <t>Приобретение тактильной вывески</t>
  </si>
  <si>
    <t>Оплата труда аппарата работников ХЭС</t>
  </si>
  <si>
    <t>Отчисления во внебюджетные фонды</t>
  </si>
  <si>
    <t>Содержание и ремонт автомобиля</t>
  </si>
  <si>
    <t>Приобретение бензина, канцтоваров</t>
  </si>
  <si>
    <t>Оплата штрафа с-но постановления судебных приставов</t>
  </si>
  <si>
    <t>Оплата труда несовершеннолетних</t>
  </si>
  <si>
    <t>2434 0</t>
  </si>
  <si>
    <t>02.05.08</t>
  </si>
  <si>
    <t>Оплата труда безработных граждан</t>
  </si>
  <si>
    <t>Начисления на оплату труда несовершеннолетних</t>
  </si>
  <si>
    <t>Оценка имущества</t>
  </si>
  <si>
    <t>Противопожарные мероприятия</t>
  </si>
  <si>
    <t>03 09</t>
  </si>
  <si>
    <t>2210 0</t>
  </si>
  <si>
    <t>Ямочный ремонт</t>
  </si>
  <si>
    <t>04 09</t>
  </si>
  <si>
    <t>2320 0</t>
  </si>
  <si>
    <t>02.05.01</t>
  </si>
  <si>
    <t>МП "Дороги" (Содержание дорожного хозяйства)</t>
  </si>
  <si>
    <t>Приобретение щебня</t>
  </si>
  <si>
    <t>Софинансирование на ремонт дорог</t>
  </si>
  <si>
    <t>S327 0</t>
  </si>
  <si>
    <t>02.01.10</t>
  </si>
  <si>
    <t>04 12</t>
  </si>
  <si>
    <t>Выполнение других обязательств по закупке товаров, работ, услуг в рамках непрограммного направления расходов</t>
  </si>
  <si>
    <t>изменеие КБК</t>
  </si>
  <si>
    <t>05 01</t>
  </si>
  <si>
    <t>2421 0</t>
  </si>
  <si>
    <t>Уплата штрафа за неисполнение решения суда</t>
  </si>
  <si>
    <t>2412 0</t>
  </si>
  <si>
    <t>05 02</t>
  </si>
  <si>
    <t>Ликвидация порыва теплотрассы ул.Красная площадь,(замена аварийного участка);ликвидация аварийного порыва центрального водопровода в районе д.№49 по ул.Самарская;ликвидация аварийного порыва теплотрассы ул.А. Орехова; Ликвидация порыва центр.водопров.по ул.Орловская;замена авар.участка центр.водопровод. от д.№17 до д.№7 по ул.Орловская, от ул.Самарская до ул.Орловская,от д.№ 7 по ул.Орловская до ул.Совхозная</t>
  </si>
  <si>
    <t>Приобретение запорной арматуры для ремонта водопровода</t>
  </si>
  <si>
    <t>Уличное освещение (оплата электроэнергии)</t>
  </si>
  <si>
    <t>05 03</t>
  </si>
  <si>
    <t>2431 0</t>
  </si>
  <si>
    <t>Уличное освещение</t>
  </si>
  <si>
    <t>Озеленение</t>
  </si>
  <si>
    <t>2432 0</t>
  </si>
  <si>
    <t>МП "Благоустройство"(Места захоронений)</t>
  </si>
  <si>
    <t>2433 0</t>
  </si>
  <si>
    <t>МП "Благоустройство"(Прочее благоустройство)</t>
  </si>
  <si>
    <t>Устройство сцены в парке Победы</t>
  </si>
  <si>
    <t>02.08.00</t>
  </si>
  <si>
    <t>Софинанс.к ОЦП "Устойчивое развитие сельской территории (приобретение детской площадки)</t>
  </si>
  <si>
    <t>S018 0</t>
  </si>
  <si>
    <t>02.01.05</t>
  </si>
  <si>
    <t>МП "Благоустройство"(Расходы за счет стимулирующих)</t>
  </si>
  <si>
    <t>2510 0</t>
  </si>
  <si>
    <t>Возмещение расходов по уборке мусора с контейнеров</t>
  </si>
  <si>
    <t>814</t>
  </si>
  <si>
    <t>МП муниципального образования м.р. Нефтегорский на 2015-2018 годы "Пропаганда здорового образа жизни, профилактика наркомании и алкоголизма среди населения"</t>
  </si>
  <si>
    <t>ГП "Поддержка инициатив населения муниципальных образований Самарской области на 2017-2025 годы"</t>
  </si>
  <si>
    <t>S376 0</t>
  </si>
  <si>
    <t>02.01.18</t>
  </si>
  <si>
    <t>Окос травы на территории с.п.Утевка</t>
  </si>
  <si>
    <t>Приобретение триммера, роторной косилки для окоса травы</t>
  </si>
  <si>
    <t>Благоустройство контейнерных площадок в рамках празднования "Утевский подсолнух"</t>
  </si>
  <si>
    <t>86</t>
  </si>
  <si>
    <t>Оплата труда электромонтера</t>
  </si>
  <si>
    <t>02.05.</t>
  </si>
  <si>
    <t>Приобретение хоз.товаров, хоз.инвентаря</t>
  </si>
  <si>
    <t>06 03</t>
  </si>
  <si>
    <t>07 07</t>
  </si>
  <si>
    <t>Софинансирование кап.ремонта ГБОУ СОШ с. Утевка</t>
  </si>
  <si>
    <t>07 09</t>
  </si>
  <si>
    <t>2620 0</t>
  </si>
  <si>
    <t>02.01.00</t>
  </si>
  <si>
    <t>Приобретение муз.оборудования</t>
  </si>
  <si>
    <t>08 01</t>
  </si>
  <si>
    <t>Пенсия</t>
  </si>
  <si>
    <t>10 01</t>
  </si>
  <si>
    <t xml:space="preserve">99 </t>
  </si>
  <si>
    <t>8810 0</t>
  </si>
  <si>
    <t>Выплата выкупной стоимости семье Кузнецовых</t>
  </si>
  <si>
    <t>10 06</t>
  </si>
  <si>
    <t>Поездки на соревнования</t>
  </si>
  <si>
    <t>11 01</t>
  </si>
  <si>
    <t>2910 0</t>
  </si>
  <si>
    <t>Аренда транспорта</t>
  </si>
  <si>
    <t>Выплата призов в денежной форме</t>
  </si>
  <si>
    <t>Заявочный взнос</t>
  </si>
  <si>
    <t>МР "Профилактика экстремизма и терроризма" (Расходы на спорт)</t>
  </si>
  <si>
    <t>Передача полномочий на культуру</t>
  </si>
  <si>
    <t>14 03</t>
  </si>
  <si>
    <t>ИТОГО:</t>
  </si>
  <si>
    <t xml:space="preserve"> </t>
  </si>
  <si>
    <t>Ведущий специалист                                                    Шмидт Е. В.</t>
  </si>
  <si>
    <t>Сумма, руб.</t>
  </si>
  <si>
    <t xml:space="preserve">Заработная плата </t>
  </si>
  <si>
    <t>02 03</t>
  </si>
  <si>
    <t>99 000 51180</t>
  </si>
  <si>
    <t>04.02.10</t>
  </si>
  <si>
    <t>Услуги по содержанию имущества</t>
  </si>
  <si>
    <t>Приобретение материальных запасов</t>
  </si>
  <si>
    <t xml:space="preserve">Кассовый план </t>
  </si>
  <si>
    <t xml:space="preserve">Администрации сельского поселения Утёвка 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</si>
  <si>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</si>
  <si>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</si>
  <si>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</si>
  <si>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</si>
  <si>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</si>
  <si>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</si>
  <si>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</si>
  <si>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</si>
  <si>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</si>
  <si>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</si>
  <si>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</si>
  <si>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</si>
  <si>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Ведущий специалист                                                </t>
  </si>
  <si>
    <t>Расшифровка</t>
  </si>
  <si>
    <t>к приложению № 3</t>
  </si>
  <si>
    <t>РСП № 154 от 27.12.2018</t>
  </si>
  <si>
    <t>Приложение № 1</t>
  </si>
  <si>
    <t>к  решению Собрания представителей сельского поселения Утевка от</t>
  </si>
  <si>
    <t xml:space="preserve">Поступление доходных источников в бюджет сельского поселения Утёвка муниципального района Нефтегорский Самарской области на 2018 год
</t>
  </si>
  <si>
    <t>Наименование показателя</t>
  </si>
  <si>
    <t>Код главного
 распо-рядителя бюджет-ных средств</t>
  </si>
  <si>
    <t>Код дохода</t>
  </si>
  <si>
    <t>ПЛАН</t>
  </si>
  <si>
    <t>ИЗМЕНЕНИЯ (+,-)</t>
  </si>
  <si>
    <t>ПЛАН УТОЧНЕННЫЙ</t>
  </si>
  <si>
    <t>всего</t>
  </si>
  <si>
    <t>Акцизы на дизельное топливо</t>
  </si>
  <si>
    <t>1 03 02 23001 0000</t>
  </si>
  <si>
    <t>Акцизы на моторные масла</t>
  </si>
  <si>
    <t>1 03 02 24001 0000</t>
  </si>
  <si>
    <t>Акцизы на автомобильный бензин</t>
  </si>
  <si>
    <t>1 03 02 25001 0000</t>
  </si>
  <si>
    <t>Акцизы на прямогонный бензин</t>
  </si>
  <si>
    <t>1 03 02 26001 0000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</si>
  <si>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</si>
  <si>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1 16 33050 10 6000 </t>
  </si>
  <si>
    <t>140</t>
  </si>
  <si>
    <t xml:space="preserve">Налог на доходы физических лиц </t>
  </si>
  <si>
    <t>1 01 02000 01 0000</t>
  </si>
  <si>
    <t>1 01 02010 01 1000</t>
  </si>
  <si>
    <t>1 01 02010 01 2100</t>
  </si>
  <si>
    <t>1 01 02010 01 3000</t>
  </si>
  <si>
    <t>1 01 02010 01 4000</t>
  </si>
  <si>
    <t>1 01 02020 01 1000</t>
  </si>
  <si>
    <t>1 01 02020 01 2100</t>
  </si>
  <si>
    <t>1 01 02020 01 3000</t>
  </si>
  <si>
    <t>1 01 02030 01 1000</t>
  </si>
  <si>
    <t>1 01 02030 01 2100</t>
  </si>
  <si>
    <t>1 01 02030 01 3000</t>
  </si>
  <si>
    <t>Единый сельскохозяйственный налог</t>
  </si>
  <si>
    <t>1 05 03000 01 1000</t>
  </si>
  <si>
    <t>1 05 03010 01 1000</t>
  </si>
  <si>
    <t>1 05 03010 01 2100</t>
  </si>
  <si>
    <t>1 05 03020 01 1000</t>
  </si>
  <si>
    <t xml:space="preserve">Налог на имущество физических лиц </t>
  </si>
  <si>
    <t>1 06 01030 10 0000</t>
  </si>
  <si>
    <t>1 06 01030 10 1000</t>
  </si>
  <si>
    <t>1 06 01030 10 2100</t>
  </si>
  <si>
    <t>1 06 01030 10 4000</t>
  </si>
  <si>
    <t>Земельный налог с физических лиц</t>
  </si>
  <si>
    <t>1 06 06033 10 0000</t>
  </si>
  <si>
    <t>Земельный налог с юридических лиц</t>
  </si>
  <si>
    <t>1 06 06033 10 1000</t>
  </si>
  <si>
    <t>1 06 06033 10 2100</t>
  </si>
  <si>
    <t>1 06 06033 10 3000</t>
  </si>
  <si>
    <t>1 06 06033 10 4000</t>
  </si>
  <si>
    <t>1 06 06043 10 0000</t>
  </si>
  <si>
    <t>1 06 06043 10 1000</t>
  </si>
  <si>
    <t>1 06 06043 10 2100</t>
  </si>
  <si>
    <t>1 06 06043 10 3000</t>
  </si>
  <si>
    <t>Госпошлина</t>
  </si>
  <si>
    <t>1 08 04020 01 0000</t>
  </si>
  <si>
    <t>1 08 04020 01 1000</t>
  </si>
  <si>
    <t>Прочие поступление от исп. им-ва</t>
  </si>
  <si>
    <t>1 11 09045 10 0000</t>
  </si>
  <si>
    <t>Доходы, поступающие в порядке возмещения</t>
  </si>
  <si>
    <t>1 13 02065 10 0000</t>
  </si>
  <si>
    <t>130</t>
  </si>
  <si>
    <t>Доходы от продажи земельных участков</t>
  </si>
  <si>
    <t>1 14 06025 10 0000</t>
  </si>
  <si>
    <t>430</t>
  </si>
  <si>
    <t>Прочие неналоговые поступления</t>
  </si>
  <si>
    <t>1 17 05050 10 0000</t>
  </si>
  <si>
    <t>180</t>
  </si>
  <si>
    <t>Дотации на выравнивание (обл.)</t>
  </si>
  <si>
    <t>2 02 15001 10 0000</t>
  </si>
  <si>
    <t>1</t>
  </si>
  <si>
    <t>151</t>
  </si>
  <si>
    <t>Дотации на выравнивание (район.)</t>
  </si>
  <si>
    <t>2</t>
  </si>
  <si>
    <t>1) районные средства</t>
  </si>
  <si>
    <t>2) средства СНГ</t>
  </si>
  <si>
    <t>Дотация на сбалансированность</t>
  </si>
  <si>
    <t>2 02 15002 10 0000</t>
  </si>
  <si>
    <t>Субсидия на кап.ремонт дорог</t>
  </si>
  <si>
    <t>2 02 02041 10 0000</t>
  </si>
  <si>
    <t>Целевые субсидии, в т. ч.</t>
  </si>
  <si>
    <t>2 02 20041 10 0000</t>
  </si>
  <si>
    <t>2 02 29999 10 0000</t>
  </si>
  <si>
    <t>1) стимулирующая субсидия</t>
  </si>
  <si>
    <t>2) субсидия на сельское хозяйство</t>
  </si>
  <si>
    <t>3) субсидия в сфере благоустройства</t>
  </si>
  <si>
    <t>4) на обеспечение пож. Безопасности</t>
  </si>
  <si>
    <t>5) правила землепользования и застройки</t>
  </si>
  <si>
    <t>3) на развитие автомобильных дорог</t>
  </si>
  <si>
    <t>3) субсидия на приобретение жилья</t>
  </si>
  <si>
    <t>2) восстановление водоснабжения П.Дол</t>
  </si>
  <si>
    <t>3) гидродинамическая очистка скважины с. Трофимовка</t>
  </si>
  <si>
    <t>Субвенции бюджетам по воин.учету</t>
  </si>
  <si>
    <t>2 02 35118 10 0000</t>
  </si>
  <si>
    <t>ф</t>
  </si>
  <si>
    <t>Прочие межбюджетные трансф.</t>
  </si>
  <si>
    <t>2 02 04999 10 0000</t>
  </si>
  <si>
    <t>Софинансирование на устройство пешеходного тротуара</t>
  </si>
  <si>
    <t>2 07 0503010 0000</t>
  </si>
  <si>
    <t>Возврат остатков межбюджетных трансф.</t>
  </si>
  <si>
    <t>2 18 600100 10 0000</t>
  </si>
  <si>
    <t>2 19 600100 10 0000</t>
  </si>
  <si>
    <t>Безвозмездные поступления</t>
  </si>
  <si>
    <t>2 07 05030 10 0000</t>
  </si>
  <si>
    <t>Аренда земли поселений</t>
  </si>
  <si>
    <t>1 11 05013 10 0000</t>
  </si>
  <si>
    <t>Доходы от продажи земли</t>
  </si>
  <si>
    <t>1 14 06013 10 0000</t>
  </si>
  <si>
    <t>Приложение № 7</t>
  </si>
  <si>
    <t xml:space="preserve">к решению Собрания представителей </t>
  </si>
  <si>
    <t xml:space="preserve">Источники внутреннего финансирования дефицита бюджета </t>
  </si>
  <si>
    <t xml:space="preserve">сельского поселения Утевка </t>
  </si>
  <si>
    <t xml:space="preserve">муниципального района Нефтегорский </t>
  </si>
  <si>
    <t xml:space="preserve">Собрания представителей </t>
  </si>
  <si>
    <t>Код главного администратора</t>
  </si>
  <si>
    <t>Коды БК</t>
  </si>
  <si>
    <t>Наименование кода бюджетной классификации</t>
  </si>
  <si>
    <t>Сумма руб.</t>
  </si>
  <si>
    <t>01 00 00 00 00 0000 000</t>
  </si>
  <si>
    <t>Источники внутреннего финансирования дефицита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</si>
  <si>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</si>
  <si>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</si>
  <si>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</si>
  <si>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остатка средств на счетах по учету средств бюджета</t>
  </si>
  <si>
    <t>01 05 02 01 05 0000 610</t>
  </si>
  <si>
    <t>Уменьшение остатка средств на счетах по учету средств бюджета</t>
  </si>
  <si>
    <t xml:space="preserve">Январь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</si>
  <si>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</si>
  <si>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</si>
  <si>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</si>
  <si>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</si>
  <si>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</si>
  <si>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</si>
  <si>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</si>
  <si>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>Итого:</t>
  </si>
  <si>
    <t>1 06 06043 10 4000</t>
  </si>
  <si>
    <t>2 02 01001 10 0000</t>
  </si>
  <si>
    <t>Романенко Н.А.</t>
  </si>
  <si>
    <t xml:space="preserve">РСП от </t>
  </si>
  <si>
    <t>областной бюджет</t>
  </si>
  <si>
    <t xml:space="preserve"> 000 S200 7</t>
  </si>
  <si>
    <t>03.01.21</t>
  </si>
  <si>
    <t xml:space="preserve"> 000 S210 0</t>
  </si>
  <si>
    <t>04 05</t>
  </si>
  <si>
    <t xml:space="preserve"> 000 7200 3</t>
  </si>
  <si>
    <t xml:space="preserve"> 000 S200 3</t>
  </si>
  <si>
    <t xml:space="preserve"> 000 7200 9</t>
  </si>
  <si>
    <t xml:space="preserve"> 000 S200 9</t>
  </si>
  <si>
    <t>000 7200 9</t>
  </si>
  <si>
    <t xml:space="preserve"> 000 S327 0</t>
  </si>
  <si>
    <t>03.01.10</t>
  </si>
  <si>
    <t xml:space="preserve"> 000 7200 С</t>
  </si>
  <si>
    <t xml:space="preserve"> 000 S200 С</t>
  </si>
  <si>
    <t xml:space="preserve"> 000 7241 0</t>
  </si>
  <si>
    <t xml:space="preserve"> 000 7200 D</t>
  </si>
  <si>
    <t xml:space="preserve"> 000 7970 0</t>
  </si>
  <si>
    <t>03.05.04</t>
  </si>
  <si>
    <t xml:space="preserve"> 000 S970 0</t>
  </si>
  <si>
    <t xml:space="preserve"> 000 7200 6</t>
  </si>
  <si>
    <t xml:space="preserve"> 000 S200 6</t>
  </si>
  <si>
    <t xml:space="preserve"> 000 S200 5</t>
  </si>
  <si>
    <t xml:space="preserve"> 000 S200 F</t>
  </si>
  <si>
    <t xml:space="preserve"> 000 7200 F</t>
  </si>
  <si>
    <t>Ведущий специалист                                    Шмидт Е. В.</t>
  </si>
  <si>
    <t xml:space="preserve">           </t>
  </si>
  <si>
    <t xml:space="preserve">                      местный бюджет</t>
  </si>
  <si>
    <t>на 2019 год</t>
  </si>
  <si>
    <t>1 03 02 23101 0000</t>
  </si>
  <si>
    <t>1 03 02 24101 0000</t>
  </si>
  <si>
    <t>1 03 02 25101 0000</t>
  </si>
  <si>
    <t>1 03 02 26101 0000</t>
  </si>
  <si>
    <t xml:space="preserve">         РСП  160 от 25.02.2019</t>
  </si>
  <si>
    <t>88400</t>
  </si>
  <si>
    <t>260</t>
  </si>
  <si>
    <t>Ведущий специалист                               Романенко Н.А.</t>
  </si>
  <si>
    <t>налоговые</t>
  </si>
  <si>
    <t>1 01 02050 01 2100</t>
  </si>
  <si>
    <t>1 05 03010 01 4000</t>
  </si>
  <si>
    <t>2) Программа "Поддержка инициатив населения"</t>
  </si>
  <si>
    <t>Муниципальная программа «Охрана окружающей среды на территории сельского поселения Утёвка муниципального района Нефтегорский Самарской области на 2019-2021 годы"</t>
  </si>
  <si>
    <t>Муниципальная программа " Проведение праздничных мероприятий в сельском поселении Утёвка муниципального района Нефтегорский Самарской области га 2019-2021 годы"</t>
  </si>
  <si>
    <t>МП "Управление муниципальным имуществом сельского поселения Утёвка муниципального района Нефтегорский на 2017-2019 годы"</t>
  </si>
  <si>
    <t>Муниципальная программа "Развитие муниципальной службы в с.п. Утевка м.р.Нефтегорский Самарской области в 2018-2020 гг."</t>
  </si>
  <si>
    <t>МП "Проведение праздничных мероприятий в с/п Утёвка м.р.Нефтегорский Самарской области на 2019-2021 годы"</t>
  </si>
  <si>
    <t>МП "Управление муниципальным имуществом с.п. Утевка м.р.Нефтегорский на 2017-2019 годы"</t>
  </si>
  <si>
    <t>Непрограмные направления расходов местного бюджета</t>
  </si>
  <si>
    <t>МП "Материально-техническое обеспечение деятельности муниципальных учреждений с.п. Утёвка м.р.Нефтегорский Самарской области на 2019-2021 годы"</t>
  </si>
  <si>
    <t>Непрограммные напраления расходов бюджета</t>
  </si>
  <si>
    <t>МП "Управление муниципальным имуществом с.п. Утевка м.р. Нефтегорский на 2017-2019 годы"</t>
  </si>
  <si>
    <t>Муниципальная программа "Профмлактика терроризма и экстремизма на территории с. п. Утевка м.р. Нефтегорский на 2018-2020 гг."</t>
  </si>
  <si>
    <t>Целевая муниципальная программа "Охрана окружающей среды на территории с.п. Утевка м.р. Нефтегорский Самарской области на 2019-2021 г."</t>
  </si>
  <si>
    <t>МП "Материально-техническое обеспечение деятельности муниципальных учреждений в с.п. Утёвка м.р.Нефтегорский Самарской области на 2019-2021 годы"</t>
  </si>
  <si>
    <t>Ведомственная программа "Спорт на территории с. п. Утевка м.р. Нефтегорский на 2019-2021гг."</t>
  </si>
  <si>
    <t>Программа комплексного развития систем коммунальной инфраструктуры с.п.Утёвка м.р.Нефтегорский Самарской области на 2017-2033 годы"</t>
  </si>
  <si>
    <t>Восстановление водоснабжения в п.Песчаный Дол</t>
  </si>
  <si>
    <t>"МП Программа комплексного развития систем коммунальной инфраструктуры на 2017-2033 годы"</t>
  </si>
  <si>
    <t>S3270</t>
  </si>
  <si>
    <t>150</t>
  </si>
  <si>
    <t>23.07.2019 г. № 173</t>
  </si>
  <si>
    <t>к решению
 «О бюджете сельского поселения Утевка 
муниципального района Нефтегорский Самарской области 
на 2019 год и на плановый период 2020 и 2021 годы»
от 23.07.2019 г.  № 173</t>
  </si>
  <si>
    <t>от 23.07.2019 № 173</t>
  </si>
  <si>
    <t>Кассовый план по доходам  РСП 173 от 23.07.2019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</si>
</sst>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  <numFmt numFmtId="175" formatCode="#,##0_р_."/>
    <numFmt numFmtId="176" formatCode="#,##0.0_р_."/>
    <numFmt numFmtId="177" formatCode="000000"/>
    <numFmt numFmtId="178" formatCode="#,##0.000"/>
    <numFmt numFmtId="179" formatCode="#,##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5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/>
    </border>
    <border>
      <left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>
        <color indexed="63"/>
      </top>
      <bottom style="thin">
        <color indexed="55"/>
      </bottom>
    </border>
    <border>
      <left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>
        <color indexed="63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top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 readingOrder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3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4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3" fontId="5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" fillId="33" borderId="0" xfId="0" applyFont="1" applyFill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3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5" fillId="34" borderId="0" xfId="0" applyNumberFormat="1" applyFont="1" applyFill="1" applyAlignment="1">
      <alignment horizontal="center" vertical="center"/>
    </xf>
    <xf numFmtId="3" fontId="5" fillId="34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3" fontId="5" fillId="34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5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4" fontId="7" fillId="33" borderId="1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4" fontId="5" fillId="33" borderId="11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174" fontId="11" fillId="33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5" fillId="33" borderId="19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74" fontId="2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174" fontId="2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4" borderId="11" xfId="0" applyFont="1" applyFill="1" applyBorder="1" applyAlignment="1">
      <alignment horizontal="center" vertical="top" wrapText="1"/>
    </xf>
    <xf numFmtId="175" fontId="2" fillId="33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top" wrapText="1"/>
    </xf>
    <xf numFmtId="174" fontId="14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top" wrapText="1"/>
    </xf>
    <xf numFmtId="175" fontId="5" fillId="33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wrapText="1"/>
    </xf>
    <xf numFmtId="175" fontId="14" fillId="33" borderId="11" xfId="0" applyNumberFormat="1" applyFont="1" applyFill="1" applyBorder="1" applyAlignment="1">
      <alignment horizontal="center" vertical="center" wrapText="1"/>
    </xf>
    <xf numFmtId="175" fontId="2" fillId="34" borderId="11" xfId="0" applyNumberFormat="1" applyFont="1" applyFill="1" applyBorder="1" applyAlignment="1">
      <alignment horizontal="center" vertical="center" wrapText="1"/>
    </xf>
    <xf numFmtId="175" fontId="2" fillId="35" borderId="11" xfId="0" applyNumberFormat="1" applyFont="1" applyFill="1" applyBorder="1" applyAlignment="1">
      <alignment horizontal="center" vertical="center" wrapText="1"/>
    </xf>
    <xf numFmtId="175" fontId="14" fillId="0" borderId="11" xfId="0" applyNumberFormat="1" applyFont="1" applyBorder="1" applyAlignment="1">
      <alignment horizontal="center" vertical="top" wrapText="1"/>
    </xf>
    <xf numFmtId="174" fontId="2" fillId="33" borderId="11" xfId="0" applyNumberFormat="1" applyFont="1" applyFill="1" applyBorder="1" applyAlignment="1">
      <alignment horizontal="center" wrapText="1"/>
    </xf>
    <xf numFmtId="175" fontId="2" fillId="34" borderId="11" xfId="0" applyNumberFormat="1" applyFont="1" applyFill="1" applyBorder="1" applyAlignment="1">
      <alignment horizontal="center" vertical="top" wrapText="1"/>
    </xf>
    <xf numFmtId="174" fontId="2" fillId="33" borderId="11" xfId="0" applyNumberFormat="1" applyFont="1" applyFill="1" applyBorder="1" applyAlignment="1">
      <alignment horizontal="center" vertical="top" wrapText="1"/>
    </xf>
    <xf numFmtId="175" fontId="3" fillId="33" borderId="11" xfId="0" applyNumberFormat="1" applyFont="1" applyFill="1" applyBorder="1" applyAlignment="1">
      <alignment horizontal="center" vertical="top" wrapText="1"/>
    </xf>
    <xf numFmtId="175" fontId="0" fillId="33" borderId="11" xfId="0" applyNumberFormat="1" applyFill="1" applyBorder="1" applyAlignment="1">
      <alignment/>
    </xf>
    <xf numFmtId="175" fontId="15" fillId="33" borderId="11" xfId="0" applyNumberFormat="1" applyFont="1" applyFill="1" applyBorder="1" applyAlignment="1">
      <alignment horizontal="center" vertical="top" wrapText="1"/>
    </xf>
    <xf numFmtId="175" fontId="2" fillId="34" borderId="11" xfId="0" applyNumberFormat="1" applyFont="1" applyFill="1" applyBorder="1" applyAlignment="1">
      <alignment horizontal="center" wrapText="1"/>
    </xf>
    <xf numFmtId="175" fontId="0" fillId="0" borderId="11" xfId="0" applyNumberFormat="1" applyBorder="1" applyAlignment="1">
      <alignment/>
    </xf>
    <xf numFmtId="175" fontId="0" fillId="0" borderId="11" xfId="0" applyNumberFormat="1" applyBorder="1" applyAlignment="1">
      <alignment horizontal="center"/>
    </xf>
    <xf numFmtId="175" fontId="12" fillId="0" borderId="11" xfId="0" applyNumberFormat="1" applyFont="1" applyBorder="1" applyAlignment="1">
      <alignment/>
    </xf>
    <xf numFmtId="175" fontId="12" fillId="0" borderId="11" xfId="0" applyNumberFormat="1" applyFont="1" applyBorder="1" applyAlignment="1">
      <alignment horizontal="center"/>
    </xf>
    <xf numFmtId="175" fontId="2" fillId="0" borderId="11" xfId="0" applyNumberFormat="1" applyFont="1" applyBorder="1" applyAlignment="1">
      <alignment horizontal="center" vertical="center"/>
    </xf>
    <xf numFmtId="175" fontId="15" fillId="0" borderId="11" xfId="0" applyNumberFormat="1" applyFont="1" applyBorder="1" applyAlignment="1">
      <alignment horizontal="center" vertical="center"/>
    </xf>
    <xf numFmtId="174" fontId="15" fillId="33" borderId="11" xfId="0" applyNumberFormat="1" applyFont="1" applyFill="1" applyBorder="1" applyAlignment="1">
      <alignment horizontal="center" vertical="top" wrapText="1"/>
    </xf>
    <xf numFmtId="175" fontId="15" fillId="34" borderId="11" xfId="0" applyNumberFormat="1" applyFont="1" applyFill="1" applyBorder="1" applyAlignment="1">
      <alignment horizontal="center" vertical="top" wrapText="1"/>
    </xf>
    <xf numFmtId="175" fontId="2" fillId="0" borderId="11" xfId="0" applyNumberFormat="1" applyFont="1" applyBorder="1" applyAlignment="1">
      <alignment horizontal="center"/>
    </xf>
    <xf numFmtId="175" fontId="15" fillId="0" borderId="11" xfId="0" applyNumberFormat="1" applyFont="1" applyBorder="1" applyAlignment="1">
      <alignment horizontal="center"/>
    </xf>
    <xf numFmtId="175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17" xfId="0" applyFont="1" applyBorder="1" applyAlignment="1">
      <alignment horizontal="center" wrapText="1"/>
    </xf>
    <xf numFmtId="0" fontId="12" fillId="0" borderId="0" xfId="0" applyFont="1" applyAlignment="1">
      <alignment/>
    </xf>
    <xf numFmtId="175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74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 vertical="center" wrapText="1"/>
    </xf>
    <xf numFmtId="175" fontId="5" fillId="0" borderId="11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175" fontId="16" fillId="0" borderId="11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174" fontId="16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174" fontId="16" fillId="0" borderId="11" xfId="0" applyNumberFormat="1" applyFont="1" applyBorder="1" applyAlignment="1">
      <alignment horizontal="center" vertical="center"/>
    </xf>
    <xf numFmtId="175" fontId="16" fillId="0" borderId="11" xfId="0" applyNumberFormat="1" applyFont="1" applyBorder="1" applyAlignment="1">
      <alignment horizontal="center" vertical="center"/>
    </xf>
    <xf numFmtId="174" fontId="5" fillId="0" borderId="11" xfId="0" applyNumberFormat="1" applyFont="1" applyBorder="1" applyAlignment="1">
      <alignment horizontal="center" vertical="center"/>
    </xf>
    <xf numFmtId="175" fontId="5" fillId="34" borderId="11" xfId="0" applyNumberFormat="1" applyFont="1" applyFill="1" applyBorder="1" applyAlignment="1">
      <alignment horizontal="center"/>
    </xf>
    <xf numFmtId="174" fontId="5" fillId="34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174" fontId="6" fillId="0" borderId="21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/>
    </xf>
    <xf numFmtId="175" fontId="19" fillId="0" borderId="11" xfId="0" applyNumberFormat="1" applyFont="1" applyBorder="1" applyAlignment="1">
      <alignment horizontal="center"/>
    </xf>
    <xf numFmtId="174" fontId="19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75" fontId="19" fillId="0" borderId="12" xfId="0" applyNumberFormat="1" applyFont="1" applyBorder="1" applyAlignment="1">
      <alignment horizontal="center"/>
    </xf>
    <xf numFmtId="175" fontId="2" fillId="0" borderId="12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175" fontId="21" fillId="0" borderId="11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175" fontId="19" fillId="0" borderId="33" xfId="0" applyNumberFormat="1" applyFont="1" applyBorder="1" applyAlignment="1">
      <alignment horizontal="center"/>
    </xf>
    <xf numFmtId="174" fontId="2" fillId="0" borderId="33" xfId="0" applyNumberFormat="1" applyFont="1" applyBorder="1" applyAlignment="1">
      <alignment horizontal="center"/>
    </xf>
    <xf numFmtId="175" fontId="2" fillId="0" borderId="33" xfId="0" applyNumberFormat="1" applyFont="1" applyBorder="1" applyAlignment="1">
      <alignment horizontal="center"/>
    </xf>
    <xf numFmtId="175" fontId="2" fillId="0" borderId="15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left"/>
    </xf>
    <xf numFmtId="0" fontId="16" fillId="0" borderId="3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2" fillId="0" borderId="11" xfId="0" applyNumberFormat="1" applyFont="1" applyBorder="1" applyAlignment="1">
      <alignment horizontal="left"/>
    </xf>
    <xf numFmtId="0" fontId="5" fillId="34" borderId="11" xfId="0" applyNumberFormat="1" applyFont="1" applyFill="1" applyBorder="1" applyAlignment="1">
      <alignment horizontal="center" vertical="center"/>
    </xf>
    <xf numFmtId="175" fontId="19" fillId="35" borderId="11" xfId="0" applyNumberFormat="1" applyFont="1" applyFill="1" applyBorder="1" applyAlignment="1">
      <alignment horizontal="center"/>
    </xf>
    <xf numFmtId="175" fontId="19" fillId="0" borderId="34" xfId="0" applyNumberFormat="1" applyFont="1" applyBorder="1" applyAlignment="1">
      <alignment horizontal="center"/>
    </xf>
    <xf numFmtId="175" fontId="5" fillId="0" borderId="35" xfId="0" applyNumberFormat="1" applyFont="1" applyBorder="1" applyAlignment="1">
      <alignment horizontal="center"/>
    </xf>
    <xf numFmtId="175" fontId="19" fillId="0" borderId="36" xfId="0" applyNumberFormat="1" applyFont="1" applyBorder="1" applyAlignment="1">
      <alignment horizontal="center"/>
    </xf>
    <xf numFmtId="174" fontId="19" fillId="0" borderId="36" xfId="0" applyNumberFormat="1" applyFont="1" applyBorder="1" applyAlignment="1">
      <alignment horizontal="center"/>
    </xf>
    <xf numFmtId="175" fontId="2" fillId="0" borderId="36" xfId="0" applyNumberFormat="1" applyFont="1" applyBorder="1" applyAlignment="1">
      <alignment horizontal="center"/>
    </xf>
    <xf numFmtId="175" fontId="2" fillId="0" borderId="37" xfId="0" applyNumberFormat="1" applyFont="1" applyBorder="1" applyAlignment="1">
      <alignment horizontal="center"/>
    </xf>
    <xf numFmtId="174" fontId="19" fillId="0" borderId="38" xfId="0" applyNumberFormat="1" applyFont="1" applyBorder="1" applyAlignment="1">
      <alignment horizontal="center"/>
    </xf>
    <xf numFmtId="175" fontId="2" fillId="0" borderId="38" xfId="0" applyNumberFormat="1" applyFont="1" applyBorder="1" applyAlignment="1">
      <alignment horizontal="center"/>
    </xf>
    <xf numFmtId="175" fontId="2" fillId="0" borderId="39" xfId="0" applyNumberFormat="1" applyFont="1" applyBorder="1" applyAlignment="1">
      <alignment horizontal="center"/>
    </xf>
    <xf numFmtId="174" fontId="5" fillId="0" borderId="35" xfId="0" applyNumberFormat="1" applyFont="1" applyBorder="1" applyAlignment="1">
      <alignment horizontal="center"/>
    </xf>
    <xf numFmtId="175" fontId="19" fillId="0" borderId="38" xfId="0" applyNumberFormat="1" applyFont="1" applyBorder="1" applyAlignment="1">
      <alignment horizontal="center"/>
    </xf>
    <xf numFmtId="175" fontId="19" fillId="0" borderId="40" xfId="0" applyNumberFormat="1" applyFont="1" applyBorder="1" applyAlignment="1">
      <alignment horizontal="center"/>
    </xf>
    <xf numFmtId="175" fontId="19" fillId="0" borderId="41" xfId="0" applyNumberFormat="1" applyFont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36" borderId="42" xfId="0" applyFont="1" applyFill="1" applyBorder="1" applyAlignment="1">
      <alignment/>
    </xf>
    <xf numFmtId="175" fontId="19" fillId="36" borderId="42" xfId="0" applyNumberFormat="1" applyFont="1" applyFill="1" applyBorder="1" applyAlignment="1">
      <alignment/>
    </xf>
    <xf numFmtId="3" fontId="19" fillId="36" borderId="42" xfId="0" applyNumberFormat="1" applyFont="1" applyFill="1" applyBorder="1" applyAlignment="1">
      <alignment horizontal="center"/>
    </xf>
    <xf numFmtId="174" fontId="19" fillId="36" borderId="42" xfId="0" applyNumberFormat="1" applyFont="1" applyFill="1" applyBorder="1" applyAlignment="1">
      <alignment horizontal="center"/>
    </xf>
    <xf numFmtId="175" fontId="19" fillId="36" borderId="42" xfId="0" applyNumberFormat="1" applyFont="1" applyFill="1" applyBorder="1" applyAlignment="1">
      <alignment horizontal="center"/>
    </xf>
    <xf numFmtId="175" fontId="2" fillId="36" borderId="29" xfId="0" applyNumberFormat="1" applyFont="1" applyFill="1" applyBorder="1" applyAlignment="1">
      <alignment horizontal="center"/>
    </xf>
    <xf numFmtId="174" fontId="2" fillId="36" borderId="42" xfId="0" applyNumberFormat="1" applyFont="1" applyFill="1" applyBorder="1" applyAlignment="1">
      <alignment horizontal="center"/>
    </xf>
    <xf numFmtId="175" fontId="2" fillId="36" borderId="4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75" fontId="19" fillId="34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center" vertical="top" wrapText="1"/>
    </xf>
    <xf numFmtId="177" fontId="5" fillId="33" borderId="17" xfId="0" applyNumberFormat="1" applyFont="1" applyFill="1" applyBorder="1" applyAlignment="1">
      <alignment horizontal="center" vertical="center" wrapText="1"/>
    </xf>
    <xf numFmtId="174" fontId="5" fillId="0" borderId="43" xfId="0" applyNumberFormat="1" applyFont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 vertical="center" wrapText="1"/>
    </xf>
    <xf numFmtId="174" fontId="5" fillId="33" borderId="43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75" fontId="5" fillId="33" borderId="12" xfId="0" applyNumberFormat="1" applyFont="1" applyFill="1" applyBorder="1" applyAlignment="1">
      <alignment horizontal="center" vertical="center" wrapText="1"/>
    </xf>
    <xf numFmtId="174" fontId="2" fillId="34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174" fontId="2" fillId="0" borderId="43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5" fontId="2" fillId="33" borderId="12" xfId="0" applyNumberFormat="1" applyFont="1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center" wrapText="1"/>
    </xf>
    <xf numFmtId="175" fontId="5" fillId="38" borderId="11" xfId="0" applyNumberFormat="1" applyFont="1" applyFill="1" applyBorder="1" applyAlignment="1">
      <alignment horizontal="center" wrapText="1"/>
    </xf>
    <xf numFmtId="175" fontId="19" fillId="0" borderId="0" xfId="0" applyNumberFormat="1" applyFont="1" applyBorder="1" applyAlignment="1">
      <alignment horizontal="center"/>
    </xf>
    <xf numFmtId="175" fontId="19" fillId="0" borderId="35" xfId="0" applyNumberFormat="1" applyFont="1" applyBorder="1" applyAlignment="1">
      <alignment horizontal="center"/>
    </xf>
    <xf numFmtId="175" fontId="2" fillId="0" borderId="44" xfId="0" applyNumberFormat="1" applyFont="1" applyBorder="1" applyAlignment="1">
      <alignment horizontal="center"/>
    </xf>
    <xf numFmtId="175" fontId="2" fillId="0" borderId="45" xfId="0" applyNumberFormat="1" applyFont="1" applyBorder="1" applyAlignment="1">
      <alignment horizontal="center"/>
    </xf>
    <xf numFmtId="175" fontId="19" fillId="36" borderId="46" xfId="0" applyNumberFormat="1" applyFont="1" applyFill="1" applyBorder="1" applyAlignment="1">
      <alignment/>
    </xf>
    <xf numFmtId="3" fontId="2" fillId="36" borderId="46" xfId="0" applyNumberFormat="1" applyFont="1" applyFill="1" applyBorder="1" applyAlignment="1">
      <alignment horizontal="center"/>
    </xf>
    <xf numFmtId="174" fontId="2" fillId="36" borderId="4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7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174" fontId="19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horizontal="left" vertical="center" wrapText="1"/>
    </xf>
    <xf numFmtId="4" fontId="6" fillId="34" borderId="20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74" fontId="2" fillId="34" borderId="11" xfId="0" applyNumberFormat="1" applyFont="1" applyFill="1" applyBorder="1" applyAlignment="1">
      <alignment horizontal="center"/>
    </xf>
    <xf numFmtId="175" fontId="2" fillId="34" borderId="11" xfId="0" applyNumberFormat="1" applyFont="1" applyFill="1" applyBorder="1" applyAlignment="1">
      <alignment horizontal="center"/>
    </xf>
    <xf numFmtId="175" fontId="2" fillId="34" borderId="15" xfId="0" applyNumberFormat="1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33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3" fillId="38" borderId="15" xfId="0" applyFont="1" applyFill="1" applyBorder="1" applyAlignment="1">
      <alignment horizontal="center" wrapText="1"/>
    </xf>
    <xf numFmtId="0" fontId="3" fillId="38" borderId="16" xfId="0" applyFont="1" applyFill="1" applyBorder="1" applyAlignment="1">
      <alignment horizontal="center" wrapText="1"/>
    </xf>
    <xf numFmtId="0" fontId="3" fillId="38" borderId="17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36" borderId="50" xfId="0" applyFont="1" applyFill="1" applyBorder="1" applyAlignment="1">
      <alignment horizontal="center"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top" wrapText="1"/>
    </xf>
    <xf numFmtId="0" fontId="20" fillId="36" borderId="11" xfId="0" applyFont="1" applyFill="1" applyBorder="1" applyAlignment="1">
      <alignment horizontal="center" vertical="top" wrapText="1"/>
    </xf>
    <xf numFmtId="0" fontId="20" fillId="36" borderId="55" xfId="0" applyFont="1" applyFill="1" applyBorder="1" applyAlignment="1">
      <alignment horizontal="center" vertical="top" wrapText="1"/>
    </xf>
    <xf numFmtId="0" fontId="20" fillId="36" borderId="56" xfId="0" applyFont="1" applyFill="1" applyBorder="1" applyAlignment="1">
      <alignment horizontal="center" vertical="top" wrapText="1"/>
    </xf>
    <xf numFmtId="0" fontId="3" fillId="36" borderId="57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&#1056;&#1072;&#1089;&#1087;&#1088;&#1077;&#1076;&#1077;&#1083;&#1077;&#1085;&#1080;&#1077;%20&#1088;&#1072;&#1089;&#1093;&#1086;&#1076;&#1086;&#1074;%20&#1087;&#1088;&#1080;&#1083;%205,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7;&#1055;%202018\155%20&#1086;&#1090;%2027.12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84">
          <cell r="I8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омст."/>
      <sheetName val="Бюдж.ассигн."/>
      <sheetName val="Источники"/>
      <sheetName val="Расшифровка"/>
      <sheetName val="Расшифровка (МКУ)"/>
      <sheetName val="Расшифровка (обл)"/>
      <sheetName val="Расшифровка (фед.)"/>
      <sheetName val="Кассовый план"/>
      <sheetName val="Кассовый план (МКУ)"/>
      <sheetName val="Кассовый план (обл)"/>
      <sheetName val="Кассовый план (фед)"/>
      <sheetName val="Кассовый план (2)"/>
      <sheetName val="Кассовый план (по доходам)"/>
      <sheetName val="Лист1"/>
    </sheetNames>
    <sheetDataSet>
      <sheetData sheetId="0">
        <row r="1">
          <cell r="I1" t="str">
            <v>Приложение № 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24.00390625" style="0" customWidth="1"/>
    <col min="2" max="2" width="7.00390625" style="0" customWidth="1"/>
    <col min="3" max="3" width="19.00390625" style="0" customWidth="1"/>
    <col min="4" max="4" width="2.421875" style="0" hidden="1" customWidth="1"/>
    <col min="6" max="6" width="13.8515625" style="0" customWidth="1"/>
    <col min="7" max="7" width="13.57421875" style="0" customWidth="1"/>
    <col min="8" max="8" width="15.57421875" style="0" customWidth="1"/>
    <col min="9" max="9" width="14.8515625" style="0" customWidth="1"/>
    <col min="10" max="10" width="12.8515625" style="0" customWidth="1"/>
  </cols>
  <sheetData>
    <row r="1" spans="4:10" ht="12.75">
      <c r="D1" s="205"/>
      <c r="E1" s="205"/>
      <c r="F1" s="205"/>
      <c r="G1" s="205"/>
      <c r="H1" s="205"/>
      <c r="I1" s="360" t="s">
        <v>397</v>
      </c>
      <c r="J1" s="360"/>
    </row>
    <row r="2" spans="4:10" ht="12.75">
      <c r="D2" s="205"/>
      <c r="E2" s="205"/>
      <c r="F2" s="205"/>
      <c r="G2" s="205"/>
      <c r="H2" s="205"/>
      <c r="I2" s="360" t="s">
        <v>398</v>
      </c>
      <c r="J2" s="360"/>
    </row>
    <row r="3" spans="3:10" ht="12.75">
      <c r="C3" s="206"/>
      <c r="D3" s="206"/>
      <c r="E3" s="206"/>
      <c r="F3" s="206"/>
      <c r="G3" s="206"/>
      <c r="H3" s="206"/>
      <c r="I3" s="360" t="s">
        <v>595</v>
      </c>
      <c r="J3" s="360"/>
    </row>
    <row r="4" spans="1:10" ht="15.75">
      <c r="A4" s="361" t="s">
        <v>399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15.75">
      <c r="A5" s="207"/>
      <c r="B5" s="207"/>
      <c r="C5" s="208"/>
      <c r="D5" s="208"/>
      <c r="E5" s="208"/>
      <c r="F5" s="207"/>
      <c r="G5" s="207"/>
      <c r="H5" s="207"/>
      <c r="I5" s="208"/>
      <c r="J5" s="208"/>
    </row>
    <row r="6" spans="1:10" ht="15.75">
      <c r="A6" s="362" t="s">
        <v>400</v>
      </c>
      <c r="B6" s="363" t="s">
        <v>401</v>
      </c>
      <c r="C6" s="364" t="s">
        <v>402</v>
      </c>
      <c r="D6" s="365"/>
      <c r="E6" s="368" t="s">
        <v>214</v>
      </c>
      <c r="F6" s="362" t="s">
        <v>403</v>
      </c>
      <c r="G6" s="370"/>
      <c r="H6" s="356" t="s">
        <v>404</v>
      </c>
      <c r="I6" s="358" t="s">
        <v>405</v>
      </c>
      <c r="J6" s="359"/>
    </row>
    <row r="7" spans="1:10" ht="76.5">
      <c r="A7" s="362"/>
      <c r="B7" s="363"/>
      <c r="C7" s="366"/>
      <c r="D7" s="367"/>
      <c r="E7" s="369"/>
      <c r="F7" s="209" t="s">
        <v>406</v>
      </c>
      <c r="G7" s="210" t="s">
        <v>1</v>
      </c>
      <c r="H7" s="357"/>
      <c r="I7" s="209" t="s">
        <v>406</v>
      </c>
      <c r="J7" s="39" t="s">
        <v>1</v>
      </c>
    </row>
    <row r="8" spans="1:10" ht="15" hidden="1">
      <c r="A8" s="85" t="s">
        <v>407</v>
      </c>
      <c r="B8" s="7">
        <v>100</v>
      </c>
      <c r="C8" s="61" t="s">
        <v>408</v>
      </c>
      <c r="D8" s="61"/>
      <c r="E8" s="61" t="s">
        <v>175</v>
      </c>
      <c r="F8" s="211">
        <v>0</v>
      </c>
      <c r="G8" s="212"/>
      <c r="H8" s="213"/>
      <c r="I8" s="211">
        <v>0</v>
      </c>
      <c r="J8" s="129"/>
    </row>
    <row r="9" spans="1:10" ht="17.25" customHeight="1">
      <c r="A9" s="85" t="s">
        <v>407</v>
      </c>
      <c r="B9" s="7">
        <v>100</v>
      </c>
      <c r="C9" s="61" t="s">
        <v>564</v>
      </c>
      <c r="D9" s="61"/>
      <c r="E9" s="61" t="s">
        <v>175</v>
      </c>
      <c r="F9" s="211">
        <v>787000</v>
      </c>
      <c r="G9" s="212"/>
      <c r="H9" s="213"/>
      <c r="I9" s="211">
        <v>787000</v>
      </c>
      <c r="J9" s="129"/>
    </row>
    <row r="10" spans="1:10" ht="15" hidden="1">
      <c r="A10" s="85" t="s">
        <v>409</v>
      </c>
      <c r="B10" s="7">
        <v>100</v>
      </c>
      <c r="C10" s="61" t="s">
        <v>410</v>
      </c>
      <c r="D10" s="61"/>
      <c r="E10" s="61" t="s">
        <v>175</v>
      </c>
      <c r="F10" s="211">
        <v>0</v>
      </c>
      <c r="G10" s="212"/>
      <c r="H10" s="213"/>
      <c r="I10" s="211">
        <v>0</v>
      </c>
      <c r="J10" s="129"/>
    </row>
    <row r="11" spans="1:10" ht="15">
      <c r="A11" s="85" t="s">
        <v>409</v>
      </c>
      <c r="B11" s="7">
        <v>100</v>
      </c>
      <c r="C11" s="61" t="s">
        <v>565</v>
      </c>
      <c r="D11" s="61"/>
      <c r="E11" s="61" t="s">
        <v>175</v>
      </c>
      <c r="F11" s="211">
        <v>6000</v>
      </c>
      <c r="G11" s="212"/>
      <c r="H11" s="213"/>
      <c r="I11" s="211">
        <v>6000</v>
      </c>
      <c r="J11" s="129"/>
    </row>
    <row r="12" spans="1:10" ht="15" hidden="1">
      <c r="A12" s="85" t="s">
        <v>411</v>
      </c>
      <c r="B12" s="7">
        <v>100</v>
      </c>
      <c r="C12" s="61" t="s">
        <v>412</v>
      </c>
      <c r="D12" s="61"/>
      <c r="E12" s="61" t="s">
        <v>175</v>
      </c>
      <c r="F12" s="211">
        <v>0</v>
      </c>
      <c r="G12" s="212"/>
      <c r="H12" s="213"/>
      <c r="I12" s="211">
        <v>0</v>
      </c>
      <c r="J12" s="129"/>
    </row>
    <row r="13" spans="1:10" ht="15">
      <c r="A13" s="85" t="s">
        <v>411</v>
      </c>
      <c r="B13" s="7">
        <v>100</v>
      </c>
      <c r="C13" s="61" t="s">
        <v>566</v>
      </c>
      <c r="D13" s="61"/>
      <c r="E13" s="61" t="s">
        <v>175</v>
      </c>
      <c r="F13" s="211">
        <v>1414000</v>
      </c>
      <c r="G13" s="212"/>
      <c r="H13" s="213"/>
      <c r="I13" s="211">
        <v>1414000</v>
      </c>
      <c r="J13" s="129"/>
    </row>
    <row r="14" spans="1:10" ht="15">
      <c r="A14" s="85" t="s">
        <v>413</v>
      </c>
      <c r="B14" s="7">
        <v>100</v>
      </c>
      <c r="C14" s="61" t="s">
        <v>414</v>
      </c>
      <c r="D14" s="61"/>
      <c r="E14" s="61" t="s">
        <v>175</v>
      </c>
      <c r="F14" s="211">
        <v>-106550</v>
      </c>
      <c r="G14" s="211"/>
      <c r="H14" s="213"/>
      <c r="I14" s="211">
        <v>0</v>
      </c>
      <c r="J14" s="129"/>
    </row>
    <row r="15" spans="1:10" ht="15">
      <c r="A15" s="85" t="s">
        <v>413</v>
      </c>
      <c r="B15" s="7">
        <v>100</v>
      </c>
      <c r="C15" s="61" t="s">
        <v>567</v>
      </c>
      <c r="D15" s="61"/>
      <c r="E15" s="61" t="s">
        <v>175</v>
      </c>
      <c r="F15" s="211">
        <v>0</v>
      </c>
      <c r="G15" s="211"/>
      <c r="H15" s="213"/>
      <c r="I15" s="211">
        <v>-106550</v>
      </c>
      <c r="J15" s="129"/>
    </row>
    <row r="16" spans="1:10" ht="14.25" customHeight="1" hidden="1">
      <c r="A16" s="214" t="s">
        <v>415</v>
      </c>
      <c r="B16" s="7">
        <v>161</v>
      </c>
      <c r="C16" s="61" t="s">
        <v>416</v>
      </c>
      <c r="D16" s="61"/>
      <c r="E16" s="61" t="s">
        <v>417</v>
      </c>
      <c r="F16" s="212"/>
      <c r="G16" s="212"/>
      <c r="H16" s="215"/>
      <c r="I16" s="211">
        <f aca="true" t="shared" si="0" ref="I16:I23">F16+H16</f>
        <v>0</v>
      </c>
      <c r="J16" s="70"/>
    </row>
    <row r="17" spans="1:10" ht="15" hidden="1">
      <c r="A17" s="85" t="s">
        <v>418</v>
      </c>
      <c r="B17" s="7">
        <v>182</v>
      </c>
      <c r="C17" s="61" t="s">
        <v>419</v>
      </c>
      <c r="D17" s="61"/>
      <c r="E17" s="61" t="s">
        <v>175</v>
      </c>
      <c r="F17" s="212"/>
      <c r="G17" s="212"/>
      <c r="H17" s="216"/>
      <c r="I17" s="211">
        <f t="shared" si="0"/>
        <v>0</v>
      </c>
      <c r="J17" s="204"/>
    </row>
    <row r="18" spans="1:10" ht="15">
      <c r="A18" s="85" t="s">
        <v>418</v>
      </c>
      <c r="B18" s="7">
        <v>182</v>
      </c>
      <c r="C18" s="61" t="s">
        <v>420</v>
      </c>
      <c r="D18" s="61"/>
      <c r="E18" s="61" t="s">
        <v>175</v>
      </c>
      <c r="F18" s="212">
        <v>3196360</v>
      </c>
      <c r="G18" s="217"/>
      <c r="H18" s="218"/>
      <c r="I18" s="211">
        <f t="shared" si="0"/>
        <v>3196360</v>
      </c>
      <c r="J18" s="129"/>
    </row>
    <row r="19" spans="1:10" ht="15">
      <c r="A19" s="85" t="s">
        <v>418</v>
      </c>
      <c r="B19" s="7">
        <v>182</v>
      </c>
      <c r="C19" s="61" t="s">
        <v>421</v>
      </c>
      <c r="D19" s="61"/>
      <c r="E19" s="61" t="s">
        <v>175</v>
      </c>
      <c r="F19" s="212">
        <v>1400</v>
      </c>
      <c r="G19" s="217"/>
      <c r="H19" s="219">
        <v>100</v>
      </c>
      <c r="I19" s="211">
        <f t="shared" si="0"/>
        <v>1500</v>
      </c>
      <c r="J19" s="129"/>
    </row>
    <row r="20" spans="1:10" ht="15">
      <c r="A20" s="85" t="s">
        <v>418</v>
      </c>
      <c r="B20" s="7">
        <v>182</v>
      </c>
      <c r="C20" s="61" t="s">
        <v>422</v>
      </c>
      <c r="D20" s="61"/>
      <c r="E20" s="61" t="s">
        <v>175</v>
      </c>
      <c r="F20" s="212">
        <v>730</v>
      </c>
      <c r="G20" s="217"/>
      <c r="H20" s="218"/>
      <c r="I20" s="211">
        <f t="shared" si="0"/>
        <v>730</v>
      </c>
      <c r="J20" s="129"/>
    </row>
    <row r="21" spans="1:10" ht="15">
      <c r="A21" s="85" t="s">
        <v>418</v>
      </c>
      <c r="B21" s="7">
        <v>182</v>
      </c>
      <c r="C21" s="61" t="s">
        <v>423</v>
      </c>
      <c r="D21" s="61"/>
      <c r="E21" s="61" t="s">
        <v>175</v>
      </c>
      <c r="F21" s="212">
        <v>1350</v>
      </c>
      <c r="G21" s="217"/>
      <c r="H21" s="218">
        <v>-100</v>
      </c>
      <c r="I21" s="211">
        <f t="shared" si="0"/>
        <v>1250</v>
      </c>
      <c r="J21" s="129"/>
    </row>
    <row r="22" spans="1:10" ht="15">
      <c r="A22" s="85" t="s">
        <v>418</v>
      </c>
      <c r="B22" s="7">
        <v>182</v>
      </c>
      <c r="C22" s="61" t="s">
        <v>424</v>
      </c>
      <c r="D22" s="61"/>
      <c r="E22" s="61" t="s">
        <v>175</v>
      </c>
      <c r="F22" s="212">
        <v>5300</v>
      </c>
      <c r="G22" s="217"/>
      <c r="H22" s="220"/>
      <c r="I22" s="211">
        <f t="shared" si="0"/>
        <v>5300</v>
      </c>
      <c r="J22" s="129"/>
    </row>
    <row r="23" spans="1:10" ht="15">
      <c r="A23" s="85" t="s">
        <v>418</v>
      </c>
      <c r="B23" s="7">
        <v>182</v>
      </c>
      <c r="C23" s="61" t="s">
        <v>425</v>
      </c>
      <c r="D23" s="61"/>
      <c r="E23" s="61" t="s">
        <v>175</v>
      </c>
      <c r="F23" s="212">
        <v>750</v>
      </c>
      <c r="G23" s="217"/>
      <c r="H23" s="220"/>
      <c r="I23" s="211">
        <f t="shared" si="0"/>
        <v>750</v>
      </c>
      <c r="J23" s="129"/>
    </row>
    <row r="24" spans="1:10" ht="15" hidden="1">
      <c r="A24" s="85" t="s">
        <v>418</v>
      </c>
      <c r="B24" s="7">
        <v>182</v>
      </c>
      <c r="C24" s="61" t="s">
        <v>426</v>
      </c>
      <c r="D24" s="61"/>
      <c r="E24" s="61" t="s">
        <v>175</v>
      </c>
      <c r="F24" s="212">
        <v>0</v>
      </c>
      <c r="G24" s="217"/>
      <c r="H24" s="220"/>
      <c r="I24" s="211">
        <v>0</v>
      </c>
      <c r="J24" s="129"/>
    </row>
    <row r="25" spans="1:10" ht="15">
      <c r="A25" s="85" t="s">
        <v>418</v>
      </c>
      <c r="B25" s="7">
        <v>182</v>
      </c>
      <c r="C25" s="61" t="s">
        <v>427</v>
      </c>
      <c r="D25" s="61"/>
      <c r="E25" s="61" t="s">
        <v>175</v>
      </c>
      <c r="F25" s="212">
        <v>39500</v>
      </c>
      <c r="G25" s="217"/>
      <c r="H25" s="218"/>
      <c r="I25" s="211">
        <f aca="true" t="shared" si="1" ref="I25:I34">F25+H25</f>
        <v>39500</v>
      </c>
      <c r="J25" s="129"/>
    </row>
    <row r="26" spans="1:10" ht="15">
      <c r="A26" s="85" t="s">
        <v>418</v>
      </c>
      <c r="B26" s="7">
        <v>182</v>
      </c>
      <c r="C26" s="61" t="s">
        <v>428</v>
      </c>
      <c r="D26" s="61"/>
      <c r="E26" s="61" t="s">
        <v>175</v>
      </c>
      <c r="F26" s="212">
        <v>500</v>
      </c>
      <c r="G26" s="217"/>
      <c r="H26" s="220"/>
      <c r="I26" s="211">
        <f t="shared" si="1"/>
        <v>500</v>
      </c>
      <c r="J26" s="129"/>
    </row>
    <row r="27" spans="1:10" ht="15">
      <c r="A27" s="85" t="s">
        <v>418</v>
      </c>
      <c r="B27" s="7">
        <v>182</v>
      </c>
      <c r="C27" s="61" t="s">
        <v>429</v>
      </c>
      <c r="D27" s="61"/>
      <c r="E27" s="61" t="s">
        <v>175</v>
      </c>
      <c r="F27" s="212">
        <v>800</v>
      </c>
      <c r="G27" s="217"/>
      <c r="H27" s="220"/>
      <c r="I27" s="211">
        <f t="shared" si="1"/>
        <v>800</v>
      </c>
      <c r="J27" s="129"/>
    </row>
    <row r="28" spans="1:10" ht="16.5" customHeight="1">
      <c r="A28" s="85" t="s">
        <v>572</v>
      </c>
      <c r="B28" s="7">
        <v>182</v>
      </c>
      <c r="C28" s="61" t="s">
        <v>573</v>
      </c>
      <c r="D28" s="61"/>
      <c r="E28" s="61" t="s">
        <v>175</v>
      </c>
      <c r="F28" s="212">
        <v>11</v>
      </c>
      <c r="G28" s="217"/>
      <c r="H28" s="220"/>
      <c r="I28" s="211">
        <f t="shared" si="1"/>
        <v>11</v>
      </c>
      <c r="J28" s="129"/>
    </row>
    <row r="29" spans="1:10" ht="13.5" customHeight="1" hidden="1">
      <c r="A29" s="85" t="s">
        <v>430</v>
      </c>
      <c r="B29" s="7">
        <v>182</v>
      </c>
      <c r="C29" s="61" t="s">
        <v>431</v>
      </c>
      <c r="D29" s="61"/>
      <c r="E29" s="61" t="s">
        <v>175</v>
      </c>
      <c r="F29" s="67">
        <v>0</v>
      </c>
      <c r="G29" s="67"/>
      <c r="H29" s="351"/>
      <c r="I29" s="78">
        <f>F29+H29</f>
        <v>0</v>
      </c>
      <c r="J29" s="129"/>
    </row>
    <row r="30" spans="1:10" ht="15">
      <c r="A30" s="85" t="s">
        <v>430</v>
      </c>
      <c r="B30" s="7">
        <v>182</v>
      </c>
      <c r="C30" s="61" t="s">
        <v>432</v>
      </c>
      <c r="D30" s="61"/>
      <c r="E30" s="61" t="s">
        <v>175</v>
      </c>
      <c r="F30" s="211">
        <v>1027326</v>
      </c>
      <c r="G30" s="217"/>
      <c r="H30" s="221">
        <v>30217</v>
      </c>
      <c r="I30" s="211">
        <f t="shared" si="1"/>
        <v>1057543</v>
      </c>
      <c r="J30" s="129"/>
    </row>
    <row r="31" spans="1:10" ht="15">
      <c r="A31" s="85" t="s">
        <v>430</v>
      </c>
      <c r="B31" s="7">
        <v>182</v>
      </c>
      <c r="C31" s="61" t="s">
        <v>433</v>
      </c>
      <c r="D31" s="61"/>
      <c r="E31" s="61" t="s">
        <v>175</v>
      </c>
      <c r="F31" s="212">
        <v>42212</v>
      </c>
      <c r="G31" s="217"/>
      <c r="H31" s="219">
        <v>1</v>
      </c>
      <c r="I31" s="211">
        <f t="shared" si="1"/>
        <v>42213</v>
      </c>
      <c r="J31" s="129"/>
    </row>
    <row r="32" spans="1:10" ht="15" hidden="1">
      <c r="A32" s="85" t="s">
        <v>430</v>
      </c>
      <c r="B32" s="7">
        <v>182</v>
      </c>
      <c r="C32" s="61" t="s">
        <v>574</v>
      </c>
      <c r="D32" s="61"/>
      <c r="E32" s="61" t="s">
        <v>175</v>
      </c>
      <c r="F32" s="67">
        <v>0</v>
      </c>
      <c r="G32" s="67"/>
      <c r="H32" s="351"/>
      <c r="I32" s="78">
        <f t="shared" si="1"/>
        <v>0</v>
      </c>
      <c r="J32" s="129"/>
    </row>
    <row r="33" spans="1:10" ht="15" hidden="1">
      <c r="A33" s="85" t="s">
        <v>430</v>
      </c>
      <c r="B33" s="7">
        <v>182</v>
      </c>
      <c r="C33" s="61" t="s">
        <v>434</v>
      </c>
      <c r="D33" s="61"/>
      <c r="E33" s="61" t="s">
        <v>175</v>
      </c>
      <c r="F33" s="212"/>
      <c r="G33" s="217"/>
      <c r="H33" s="219"/>
      <c r="I33" s="211">
        <f t="shared" si="1"/>
        <v>0</v>
      </c>
      <c r="J33" s="129"/>
    </row>
    <row r="34" spans="1:10" ht="15" hidden="1">
      <c r="A34" s="85" t="s">
        <v>430</v>
      </c>
      <c r="B34" s="7">
        <v>182</v>
      </c>
      <c r="C34" s="61" t="s">
        <v>434</v>
      </c>
      <c r="D34" s="61"/>
      <c r="E34" s="61" t="s">
        <v>175</v>
      </c>
      <c r="F34" s="212"/>
      <c r="G34" s="217"/>
      <c r="H34" s="219"/>
      <c r="I34" s="211">
        <f t="shared" si="1"/>
        <v>0</v>
      </c>
      <c r="J34" s="129"/>
    </row>
    <row r="35" spans="1:10" ht="15" hidden="1">
      <c r="A35" s="85" t="s">
        <v>435</v>
      </c>
      <c r="B35" s="7">
        <v>182</v>
      </c>
      <c r="C35" s="61" t="s">
        <v>436</v>
      </c>
      <c r="D35" s="61"/>
      <c r="E35" s="61" t="s">
        <v>175</v>
      </c>
      <c r="F35" s="212">
        <v>0</v>
      </c>
      <c r="G35" s="217"/>
      <c r="H35" s="218"/>
      <c r="I35" s="211">
        <v>0</v>
      </c>
      <c r="J35" s="129"/>
    </row>
    <row r="36" spans="1:10" ht="15" hidden="1">
      <c r="A36" s="85" t="s">
        <v>435</v>
      </c>
      <c r="B36" s="7">
        <v>182</v>
      </c>
      <c r="C36" s="61" t="s">
        <v>436</v>
      </c>
      <c r="D36" s="61"/>
      <c r="E36" s="61" t="s">
        <v>175</v>
      </c>
      <c r="F36" s="212"/>
      <c r="G36" s="217"/>
      <c r="H36" s="220"/>
      <c r="I36" s="211">
        <f aca="true" t="shared" si="2" ref="I36:I42">F36+H36</f>
        <v>0</v>
      </c>
      <c r="J36" s="129"/>
    </row>
    <row r="37" spans="1:10" ht="15">
      <c r="A37" s="85" t="s">
        <v>435</v>
      </c>
      <c r="B37" s="7">
        <v>182</v>
      </c>
      <c r="C37" s="61" t="s">
        <v>437</v>
      </c>
      <c r="D37" s="61"/>
      <c r="E37" s="61" t="s">
        <v>175</v>
      </c>
      <c r="F37" s="212">
        <v>1042706</v>
      </c>
      <c r="G37" s="217"/>
      <c r="H37" s="218"/>
      <c r="I37" s="211">
        <f t="shared" si="2"/>
        <v>1042706</v>
      </c>
      <c r="J37" s="129"/>
    </row>
    <row r="38" spans="1:10" ht="15">
      <c r="A38" s="85" t="s">
        <v>435</v>
      </c>
      <c r="B38" s="7">
        <v>182</v>
      </c>
      <c r="C38" s="61" t="s">
        <v>438</v>
      </c>
      <c r="D38" s="61"/>
      <c r="E38" s="61" t="s">
        <v>175</v>
      </c>
      <c r="F38" s="212">
        <v>3800</v>
      </c>
      <c r="G38" s="217"/>
      <c r="H38" s="218">
        <v>216</v>
      </c>
      <c r="I38" s="211">
        <f t="shared" si="2"/>
        <v>4016</v>
      </c>
      <c r="J38" s="129"/>
    </row>
    <row r="39" spans="1:10" ht="15" hidden="1">
      <c r="A39" s="85" t="s">
        <v>435</v>
      </c>
      <c r="B39" s="7">
        <v>182</v>
      </c>
      <c r="C39" s="61" t="s">
        <v>439</v>
      </c>
      <c r="D39" s="61"/>
      <c r="E39" s="61" t="s">
        <v>175</v>
      </c>
      <c r="F39" s="212">
        <v>0</v>
      </c>
      <c r="G39" s="217"/>
      <c r="H39" s="220"/>
      <c r="I39" s="211">
        <f t="shared" si="2"/>
        <v>0</v>
      </c>
      <c r="J39" s="129"/>
    </row>
    <row r="40" spans="1:10" ht="15" hidden="1">
      <c r="A40" s="85" t="s">
        <v>440</v>
      </c>
      <c r="B40" s="7">
        <v>182</v>
      </c>
      <c r="C40" s="61" t="s">
        <v>441</v>
      </c>
      <c r="D40" s="61"/>
      <c r="E40" s="61" t="s">
        <v>175</v>
      </c>
      <c r="F40" s="217"/>
      <c r="G40" s="217"/>
      <c r="H40" s="219"/>
      <c r="I40" s="211">
        <f t="shared" si="2"/>
        <v>0</v>
      </c>
      <c r="J40" s="129"/>
    </row>
    <row r="41" spans="1:10" ht="15">
      <c r="A41" s="85" t="s">
        <v>442</v>
      </c>
      <c r="B41" s="7">
        <v>182</v>
      </c>
      <c r="C41" s="61" t="s">
        <v>443</v>
      </c>
      <c r="D41" s="61"/>
      <c r="E41" s="61" t="s">
        <v>175</v>
      </c>
      <c r="F41" s="217">
        <v>1771318</v>
      </c>
      <c r="G41" s="217"/>
      <c r="H41" s="221"/>
      <c r="I41" s="211">
        <f t="shared" si="2"/>
        <v>1771318</v>
      </c>
      <c r="J41" s="129"/>
    </row>
    <row r="42" spans="1:10" ht="14.25" customHeight="1">
      <c r="A42" s="85" t="s">
        <v>442</v>
      </c>
      <c r="B42" s="7">
        <v>182</v>
      </c>
      <c r="C42" s="61" t="s">
        <v>444</v>
      </c>
      <c r="D42" s="61"/>
      <c r="E42" s="61" t="s">
        <v>175</v>
      </c>
      <c r="F42" s="217">
        <v>250</v>
      </c>
      <c r="G42" s="217"/>
      <c r="H42" s="219"/>
      <c r="I42" s="211">
        <f t="shared" si="2"/>
        <v>250</v>
      </c>
      <c r="J42" s="129"/>
    </row>
    <row r="43" spans="1:10" ht="15" hidden="1">
      <c r="A43" s="85" t="s">
        <v>440</v>
      </c>
      <c r="B43" s="7">
        <v>182</v>
      </c>
      <c r="C43" s="61" t="s">
        <v>445</v>
      </c>
      <c r="D43" s="61"/>
      <c r="E43" s="61" t="s">
        <v>175</v>
      </c>
      <c r="F43" s="217">
        <v>0</v>
      </c>
      <c r="G43" s="217"/>
      <c r="H43" s="219"/>
      <c r="I43" s="211">
        <v>0</v>
      </c>
      <c r="J43" s="129"/>
    </row>
    <row r="44" spans="1:10" ht="15" hidden="1">
      <c r="A44" s="85" t="s">
        <v>440</v>
      </c>
      <c r="B44" s="7">
        <v>182</v>
      </c>
      <c r="C44" s="61" t="s">
        <v>446</v>
      </c>
      <c r="D44" s="61"/>
      <c r="E44" s="61" t="s">
        <v>175</v>
      </c>
      <c r="F44" s="217">
        <v>0</v>
      </c>
      <c r="G44" s="217"/>
      <c r="H44" s="219"/>
      <c r="I44" s="211">
        <f aca="true" t="shared" si="3" ref="I44:I52">F44+H44</f>
        <v>0</v>
      </c>
      <c r="J44" s="129"/>
    </row>
    <row r="45" spans="1:10" ht="15" hidden="1">
      <c r="A45" s="85" t="s">
        <v>442</v>
      </c>
      <c r="B45" s="7">
        <v>182</v>
      </c>
      <c r="C45" s="234" t="s">
        <v>447</v>
      </c>
      <c r="D45" s="61"/>
      <c r="E45" s="61" t="s">
        <v>175</v>
      </c>
      <c r="F45" s="217">
        <v>0</v>
      </c>
      <c r="G45" s="217"/>
      <c r="H45" s="216"/>
      <c r="I45" s="211">
        <f t="shared" si="3"/>
        <v>0</v>
      </c>
      <c r="J45" s="129"/>
    </row>
    <row r="46" spans="1:10" ht="15">
      <c r="A46" s="85" t="s">
        <v>440</v>
      </c>
      <c r="B46" s="7">
        <v>182</v>
      </c>
      <c r="C46" s="61" t="s">
        <v>448</v>
      </c>
      <c r="D46" s="61"/>
      <c r="E46" s="61" t="s">
        <v>175</v>
      </c>
      <c r="F46" s="222">
        <v>700813</v>
      </c>
      <c r="G46" s="217"/>
      <c r="H46" s="213">
        <v>-31550</v>
      </c>
      <c r="I46" s="211">
        <f t="shared" si="3"/>
        <v>669263</v>
      </c>
      <c r="J46" s="129"/>
    </row>
    <row r="47" spans="1:10" ht="15">
      <c r="A47" s="85" t="s">
        <v>440</v>
      </c>
      <c r="B47" s="7">
        <v>182</v>
      </c>
      <c r="C47" s="61" t="s">
        <v>449</v>
      </c>
      <c r="D47" s="61"/>
      <c r="E47" s="61" t="s">
        <v>175</v>
      </c>
      <c r="F47" s="217">
        <v>9500</v>
      </c>
      <c r="G47" s="217"/>
      <c r="H47" s="213">
        <v>1116</v>
      </c>
      <c r="I47" s="211">
        <f t="shared" si="3"/>
        <v>10616</v>
      </c>
      <c r="J47" s="129"/>
    </row>
    <row r="48" spans="1:10" ht="15">
      <c r="A48" s="85" t="s">
        <v>440</v>
      </c>
      <c r="B48" s="7">
        <v>182</v>
      </c>
      <c r="C48" s="61" t="s">
        <v>450</v>
      </c>
      <c r="D48" s="61"/>
      <c r="E48" s="61" t="s">
        <v>175</v>
      </c>
      <c r="F48" s="217">
        <v>31</v>
      </c>
      <c r="G48" s="217"/>
      <c r="H48" s="216"/>
      <c r="I48" s="211">
        <f t="shared" si="3"/>
        <v>31</v>
      </c>
      <c r="J48" s="129"/>
    </row>
    <row r="49" spans="1:10" ht="15" hidden="1">
      <c r="A49" s="85" t="s">
        <v>451</v>
      </c>
      <c r="B49" s="76">
        <v>385</v>
      </c>
      <c r="C49" s="61" t="s">
        <v>452</v>
      </c>
      <c r="D49" s="61"/>
      <c r="E49" s="61" t="s">
        <v>175</v>
      </c>
      <c r="F49" s="217"/>
      <c r="G49" s="217"/>
      <c r="H49" s="216"/>
      <c r="I49" s="211">
        <f t="shared" si="3"/>
        <v>0</v>
      </c>
      <c r="J49" s="129"/>
    </row>
    <row r="50" spans="1:10" ht="15">
      <c r="A50" s="85" t="s">
        <v>451</v>
      </c>
      <c r="B50" s="76">
        <v>385</v>
      </c>
      <c r="C50" s="61" t="s">
        <v>453</v>
      </c>
      <c r="D50" s="61"/>
      <c r="E50" s="61" t="s">
        <v>175</v>
      </c>
      <c r="F50" s="217">
        <v>57100</v>
      </c>
      <c r="G50" s="217"/>
      <c r="H50" s="216"/>
      <c r="I50" s="211">
        <f t="shared" si="3"/>
        <v>57100</v>
      </c>
      <c r="J50" s="129"/>
    </row>
    <row r="51" spans="1:10" ht="15.75" customHeight="1">
      <c r="A51" s="85" t="s">
        <v>454</v>
      </c>
      <c r="B51" s="76">
        <v>385</v>
      </c>
      <c r="C51" s="61" t="s">
        <v>455</v>
      </c>
      <c r="D51" s="61"/>
      <c r="E51" s="61" t="s">
        <v>0</v>
      </c>
      <c r="F51" s="217">
        <v>543542</v>
      </c>
      <c r="G51" s="217"/>
      <c r="H51" s="223"/>
      <c r="I51" s="211">
        <f t="shared" si="3"/>
        <v>543542</v>
      </c>
      <c r="J51" s="129"/>
    </row>
    <row r="52" spans="1:10" ht="26.25" customHeight="1">
      <c r="A52" s="224" t="s">
        <v>456</v>
      </c>
      <c r="B52" s="76">
        <v>385</v>
      </c>
      <c r="C52" s="61" t="s">
        <v>457</v>
      </c>
      <c r="D52" s="61"/>
      <c r="E52" s="61" t="s">
        <v>458</v>
      </c>
      <c r="F52" s="217">
        <v>38020</v>
      </c>
      <c r="G52" s="217"/>
      <c r="H52" s="223"/>
      <c r="I52" s="211">
        <f t="shared" si="3"/>
        <v>38020</v>
      </c>
      <c r="J52" s="129"/>
    </row>
    <row r="53" spans="1:10" ht="27.75" customHeight="1" hidden="1">
      <c r="A53" s="224" t="s">
        <v>459</v>
      </c>
      <c r="B53" s="76">
        <v>385</v>
      </c>
      <c r="C53" s="61" t="s">
        <v>460</v>
      </c>
      <c r="D53" s="61"/>
      <c r="E53" s="61" t="s">
        <v>461</v>
      </c>
      <c r="F53" s="217">
        <v>0</v>
      </c>
      <c r="G53" s="217"/>
      <c r="H53" s="223"/>
      <c r="I53" s="211">
        <v>0</v>
      </c>
      <c r="J53" s="129"/>
    </row>
    <row r="54" spans="1:10" ht="15" hidden="1">
      <c r="A54" s="85" t="s">
        <v>462</v>
      </c>
      <c r="B54" s="76">
        <v>385</v>
      </c>
      <c r="C54" s="61" t="s">
        <v>463</v>
      </c>
      <c r="D54" s="61"/>
      <c r="E54" s="61" t="s">
        <v>464</v>
      </c>
      <c r="F54" s="217"/>
      <c r="G54" s="217"/>
      <c r="H54" s="216"/>
      <c r="I54" s="211">
        <f>F54+H54</f>
        <v>0</v>
      </c>
      <c r="J54" s="129"/>
    </row>
    <row r="55" spans="1:10" ht="15">
      <c r="A55" s="85" t="s">
        <v>465</v>
      </c>
      <c r="B55" s="76">
        <v>385</v>
      </c>
      <c r="C55" s="61" t="s">
        <v>466</v>
      </c>
      <c r="D55" s="61" t="s">
        <v>467</v>
      </c>
      <c r="E55" s="61" t="s">
        <v>468</v>
      </c>
      <c r="F55" s="217">
        <v>181356</v>
      </c>
      <c r="G55" s="217"/>
      <c r="H55" s="216"/>
      <c r="I55" s="211">
        <f>F55+H55</f>
        <v>181356</v>
      </c>
      <c r="J55" s="129"/>
    </row>
    <row r="56" spans="1:10" ht="15">
      <c r="A56" s="85" t="s">
        <v>469</v>
      </c>
      <c r="B56" s="76">
        <v>385</v>
      </c>
      <c r="C56" s="61" t="s">
        <v>466</v>
      </c>
      <c r="D56" s="61" t="s">
        <v>470</v>
      </c>
      <c r="E56" s="61" t="s">
        <v>468</v>
      </c>
      <c r="F56" s="217">
        <v>4637009</v>
      </c>
      <c r="G56" s="217"/>
      <c r="H56" s="216"/>
      <c r="I56" s="211">
        <f>F56+H56</f>
        <v>4637009</v>
      </c>
      <c r="J56" s="129"/>
    </row>
    <row r="57" spans="1:10" ht="20.25" customHeight="1" hidden="1">
      <c r="A57" s="225" t="s">
        <v>471</v>
      </c>
      <c r="B57" s="226"/>
      <c r="C57" s="227"/>
      <c r="D57" s="227"/>
      <c r="E57" s="227"/>
      <c r="F57" s="228">
        <v>0</v>
      </c>
      <c r="G57" s="228"/>
      <c r="H57" s="229"/>
      <c r="I57" s="230">
        <v>0</v>
      </c>
      <c r="J57" s="231"/>
    </row>
    <row r="58" spans="1:10" ht="14.25" customHeight="1" hidden="1">
      <c r="A58" s="225" t="s">
        <v>472</v>
      </c>
      <c r="B58" s="226"/>
      <c r="C58" s="227"/>
      <c r="D58" s="227"/>
      <c r="E58" s="227"/>
      <c r="F58" s="228">
        <v>0</v>
      </c>
      <c r="G58" s="228"/>
      <c r="H58" s="229"/>
      <c r="I58" s="211">
        <v>0</v>
      </c>
      <c r="J58" s="231"/>
    </row>
    <row r="59" spans="1:10" ht="15">
      <c r="A59" s="85" t="s">
        <v>473</v>
      </c>
      <c r="B59" s="76">
        <v>385</v>
      </c>
      <c r="C59" s="61" t="s">
        <v>474</v>
      </c>
      <c r="D59" s="61"/>
      <c r="E59" s="61" t="s">
        <v>468</v>
      </c>
      <c r="F59" s="217">
        <v>219377</v>
      </c>
      <c r="G59" s="217"/>
      <c r="H59" s="216"/>
      <c r="I59" s="211">
        <f>F59+H59</f>
        <v>219377</v>
      </c>
      <c r="J59" s="129"/>
    </row>
    <row r="60" spans="1:10" ht="15.75" customHeight="1" hidden="1">
      <c r="A60" s="225" t="s">
        <v>471</v>
      </c>
      <c r="B60" s="226"/>
      <c r="C60" s="227"/>
      <c r="D60" s="227"/>
      <c r="E60" s="227"/>
      <c r="F60" s="228">
        <v>0</v>
      </c>
      <c r="G60" s="228"/>
      <c r="H60" s="232"/>
      <c r="I60" s="230">
        <f>F60+H60</f>
        <v>0</v>
      </c>
      <c r="J60" s="231"/>
    </row>
    <row r="61" spans="1:10" ht="15.75" customHeight="1" hidden="1">
      <c r="A61" s="225" t="s">
        <v>472</v>
      </c>
      <c r="B61" s="226"/>
      <c r="C61" s="227"/>
      <c r="D61" s="227"/>
      <c r="E61" s="227"/>
      <c r="F61" s="228">
        <v>0</v>
      </c>
      <c r="G61" s="228"/>
      <c r="H61" s="229"/>
      <c r="I61" s="211">
        <f>F61+H61</f>
        <v>0</v>
      </c>
      <c r="J61" s="231"/>
    </row>
    <row r="62" spans="1:10" ht="15">
      <c r="A62" s="85" t="s">
        <v>475</v>
      </c>
      <c r="B62" s="76">
        <v>385</v>
      </c>
      <c r="C62" s="61" t="s">
        <v>476</v>
      </c>
      <c r="D62" s="61"/>
      <c r="E62" s="61" t="s">
        <v>468</v>
      </c>
      <c r="F62" s="217">
        <v>3500150</v>
      </c>
      <c r="G62" s="217">
        <v>0</v>
      </c>
      <c r="H62" s="216"/>
      <c r="I62" s="211">
        <f>F62+H62</f>
        <v>3500150</v>
      </c>
      <c r="J62" s="216">
        <v>0</v>
      </c>
    </row>
    <row r="63" spans="1:10" ht="15.75" customHeight="1" hidden="1">
      <c r="A63" s="233" t="s">
        <v>477</v>
      </c>
      <c r="B63" s="132">
        <v>385</v>
      </c>
      <c r="C63" s="234" t="s">
        <v>478</v>
      </c>
      <c r="D63" s="234" t="s">
        <v>467</v>
      </c>
      <c r="E63" s="234" t="s">
        <v>468</v>
      </c>
      <c r="F63" s="67"/>
      <c r="G63" s="67">
        <v>0</v>
      </c>
      <c r="H63" s="78"/>
      <c r="I63" s="78">
        <f>F63+H63</f>
        <v>0</v>
      </c>
      <c r="J63" s="67">
        <f>I63</f>
        <v>0</v>
      </c>
    </row>
    <row r="64" spans="1:10" ht="16.5" customHeight="1" hidden="1">
      <c r="A64" s="83" t="s">
        <v>477</v>
      </c>
      <c r="B64" s="76">
        <v>385</v>
      </c>
      <c r="C64" s="61" t="s">
        <v>479</v>
      </c>
      <c r="D64" s="61" t="s">
        <v>467</v>
      </c>
      <c r="E64" s="61" t="s">
        <v>468</v>
      </c>
      <c r="F64" s="217">
        <v>0</v>
      </c>
      <c r="G64" s="217">
        <v>0</v>
      </c>
      <c r="H64" s="222"/>
      <c r="I64" s="211">
        <v>0</v>
      </c>
      <c r="J64" s="212">
        <f>I64</f>
        <v>0</v>
      </c>
    </row>
    <row r="65" spans="1:10" ht="41.25" customHeight="1">
      <c r="A65" s="225" t="s">
        <v>480</v>
      </c>
      <c r="B65" s="76">
        <v>385</v>
      </c>
      <c r="C65" s="61" t="s">
        <v>479</v>
      </c>
      <c r="D65" s="61" t="s">
        <v>467</v>
      </c>
      <c r="E65" s="61" t="s">
        <v>468</v>
      </c>
      <c r="F65" s="228">
        <v>2134300</v>
      </c>
      <c r="G65" s="228">
        <f>F65</f>
        <v>2134300</v>
      </c>
      <c r="H65" s="237"/>
      <c r="I65" s="211">
        <f>1924000+210300</f>
        <v>2134300</v>
      </c>
      <c r="J65" s="231">
        <f>I65</f>
        <v>2134300</v>
      </c>
    </row>
    <row r="66" spans="1:10" ht="41.25" customHeight="1" hidden="1">
      <c r="A66" s="225" t="s">
        <v>481</v>
      </c>
      <c r="B66" s="226"/>
      <c r="C66" s="227"/>
      <c r="D66" s="227"/>
      <c r="E66" s="227"/>
      <c r="F66" s="228"/>
      <c r="G66" s="228">
        <f>F66</f>
        <v>0</v>
      </c>
      <c r="H66" s="229"/>
      <c r="I66" s="231">
        <f>F66+H66</f>
        <v>0</v>
      </c>
      <c r="J66" s="231">
        <f>I66</f>
        <v>0</v>
      </c>
    </row>
    <row r="67" spans="1:10" ht="50.25" customHeight="1">
      <c r="A67" s="225" t="s">
        <v>575</v>
      </c>
      <c r="B67" s="76">
        <v>385</v>
      </c>
      <c r="C67" s="61" t="s">
        <v>479</v>
      </c>
      <c r="D67" s="61" t="s">
        <v>467</v>
      </c>
      <c r="E67" s="61" t="s">
        <v>468</v>
      </c>
      <c r="F67" s="228">
        <v>1458000</v>
      </c>
      <c r="G67" s="228">
        <v>1458000</v>
      </c>
      <c r="H67" s="237"/>
      <c r="I67" s="231">
        <f>F67+H67</f>
        <v>1458000</v>
      </c>
      <c r="J67" s="231">
        <v>1458000</v>
      </c>
    </row>
    <row r="68" spans="1:10" ht="41.25" customHeight="1" hidden="1">
      <c r="A68" s="225" t="s">
        <v>482</v>
      </c>
      <c r="B68" s="226"/>
      <c r="C68" s="227"/>
      <c r="D68" s="227"/>
      <c r="E68" s="227"/>
      <c r="F68" s="228"/>
      <c r="G68" s="228">
        <f aca="true" t="shared" si="4" ref="G68:G74">F68</f>
        <v>0</v>
      </c>
      <c r="H68" s="229"/>
      <c r="I68" s="231">
        <f>F68+H68</f>
        <v>0</v>
      </c>
      <c r="J68" s="231">
        <f>G68+I68</f>
        <v>0</v>
      </c>
    </row>
    <row r="69" spans="1:10" ht="41.25" customHeight="1" hidden="1">
      <c r="A69" s="225" t="s">
        <v>483</v>
      </c>
      <c r="B69" s="226"/>
      <c r="C69" s="227"/>
      <c r="D69" s="227"/>
      <c r="E69" s="227"/>
      <c r="F69" s="228"/>
      <c r="G69" s="228">
        <f t="shared" si="4"/>
        <v>0</v>
      </c>
      <c r="H69" s="229"/>
      <c r="I69" s="231">
        <f>F69+H69</f>
        <v>0</v>
      </c>
      <c r="J69" s="231">
        <f>G69+I69</f>
        <v>0</v>
      </c>
    </row>
    <row r="70" spans="1:10" ht="41.25" customHeight="1" hidden="1">
      <c r="A70" s="225" t="s">
        <v>484</v>
      </c>
      <c r="B70" s="226"/>
      <c r="C70" s="227"/>
      <c r="D70" s="227"/>
      <c r="E70" s="227"/>
      <c r="F70" s="235"/>
      <c r="G70" s="228">
        <f t="shared" si="4"/>
        <v>0</v>
      </c>
      <c r="H70" s="229"/>
      <c r="I70" s="230">
        <f>F70+H70</f>
        <v>0</v>
      </c>
      <c r="J70" s="230">
        <f>I70</f>
        <v>0</v>
      </c>
    </row>
    <row r="71" spans="1:10" ht="41.25" customHeight="1" hidden="1">
      <c r="A71" s="225" t="s">
        <v>485</v>
      </c>
      <c r="B71" s="226"/>
      <c r="C71" s="227"/>
      <c r="D71" s="227"/>
      <c r="E71" s="227"/>
      <c r="F71" s="228"/>
      <c r="G71" s="228">
        <f t="shared" si="4"/>
        <v>0</v>
      </c>
      <c r="H71" s="229"/>
      <c r="I71" s="231">
        <f>H71+F71</f>
        <v>0</v>
      </c>
      <c r="J71" s="231">
        <f>I71</f>
        <v>0</v>
      </c>
    </row>
    <row r="72" spans="1:10" ht="41.25" customHeight="1" hidden="1">
      <c r="A72" s="225" t="s">
        <v>486</v>
      </c>
      <c r="B72" s="226"/>
      <c r="C72" s="227"/>
      <c r="D72" s="227"/>
      <c r="E72" s="227"/>
      <c r="F72" s="228"/>
      <c r="G72" s="228">
        <f t="shared" si="4"/>
        <v>0</v>
      </c>
      <c r="H72" s="229"/>
      <c r="I72" s="231">
        <f>H72+F72</f>
        <v>0</v>
      </c>
      <c r="J72" s="231">
        <f>I72</f>
        <v>0</v>
      </c>
    </row>
    <row r="73" spans="1:10" ht="41.25" customHeight="1" hidden="1">
      <c r="A73" s="225" t="s">
        <v>487</v>
      </c>
      <c r="B73" s="226"/>
      <c r="C73" s="227"/>
      <c r="D73" s="227"/>
      <c r="E73" s="227"/>
      <c r="F73" s="228">
        <v>0</v>
      </c>
      <c r="G73" s="228">
        <f>F73</f>
        <v>0</v>
      </c>
      <c r="H73" s="229"/>
      <c r="I73" s="236">
        <f>H73+F73</f>
        <v>0</v>
      </c>
      <c r="J73" s="237">
        <f>I73+G73</f>
        <v>0</v>
      </c>
    </row>
    <row r="74" spans="1:10" ht="41.25" customHeight="1" hidden="1">
      <c r="A74" s="225" t="s">
        <v>488</v>
      </c>
      <c r="B74" s="76"/>
      <c r="C74" s="61"/>
      <c r="D74" s="61"/>
      <c r="E74" s="61"/>
      <c r="F74" s="235">
        <v>0</v>
      </c>
      <c r="G74" s="235">
        <f t="shared" si="4"/>
        <v>0</v>
      </c>
      <c r="H74" s="232"/>
      <c r="I74" s="236">
        <f>H74+F74</f>
        <v>0</v>
      </c>
      <c r="J74" s="236">
        <f>I74</f>
        <v>0</v>
      </c>
    </row>
    <row r="75" spans="1:10" ht="41.25" customHeight="1">
      <c r="A75" s="83" t="s">
        <v>489</v>
      </c>
      <c r="B75" s="76">
        <v>385</v>
      </c>
      <c r="C75" s="61" t="s">
        <v>490</v>
      </c>
      <c r="D75" s="61" t="s">
        <v>491</v>
      </c>
      <c r="E75" s="61" t="s">
        <v>468</v>
      </c>
      <c r="F75" s="217">
        <v>224100</v>
      </c>
      <c r="G75" s="217">
        <v>224100</v>
      </c>
      <c r="H75" s="216"/>
      <c r="I75" s="212">
        <f>F75+H75</f>
        <v>224100</v>
      </c>
      <c r="J75" s="212">
        <f>I75</f>
        <v>224100</v>
      </c>
    </row>
    <row r="76" spans="1:10" ht="21.75" customHeight="1" hidden="1">
      <c r="A76" s="83" t="s">
        <v>492</v>
      </c>
      <c r="B76" s="76">
        <v>385</v>
      </c>
      <c r="C76" s="61" t="s">
        <v>493</v>
      </c>
      <c r="D76" s="61"/>
      <c r="E76" s="61" t="s">
        <v>468</v>
      </c>
      <c r="F76" s="222">
        <v>0</v>
      </c>
      <c r="G76" s="222"/>
      <c r="H76" s="216"/>
      <c r="I76" s="238">
        <f>F76+H76</f>
        <v>0</v>
      </c>
      <c r="J76" s="212"/>
    </row>
    <row r="77" spans="1:10" ht="21" customHeight="1">
      <c r="A77" s="233" t="s">
        <v>494</v>
      </c>
      <c r="B77" s="132">
        <v>385</v>
      </c>
      <c r="C77" s="234" t="s">
        <v>495</v>
      </c>
      <c r="D77" s="234"/>
      <c r="E77" s="234" t="s">
        <v>594</v>
      </c>
      <c r="F77" s="67">
        <v>10000</v>
      </c>
      <c r="G77" s="67">
        <v>0</v>
      </c>
      <c r="H77" s="239">
        <v>15000</v>
      </c>
      <c r="I77" s="67">
        <f>F77+H77</f>
        <v>25000</v>
      </c>
      <c r="J77" s="67">
        <v>0</v>
      </c>
    </row>
    <row r="78" spans="1:10" ht="33" customHeight="1" hidden="1">
      <c r="A78" s="83" t="s">
        <v>496</v>
      </c>
      <c r="B78" s="76">
        <v>385</v>
      </c>
      <c r="C78" s="61" t="s">
        <v>497</v>
      </c>
      <c r="D78" s="77"/>
      <c r="E78" s="77" t="s">
        <v>468</v>
      </c>
      <c r="F78" s="240">
        <v>0</v>
      </c>
      <c r="G78" s="213"/>
      <c r="H78" s="240"/>
      <c r="I78" s="211">
        <v>0</v>
      </c>
      <c r="J78" s="211">
        <f>I78</f>
        <v>0</v>
      </c>
    </row>
    <row r="79" spans="1:10" ht="29.25" customHeight="1" hidden="1">
      <c r="A79" s="83" t="s">
        <v>496</v>
      </c>
      <c r="B79" s="76">
        <v>385</v>
      </c>
      <c r="C79" s="61" t="s">
        <v>498</v>
      </c>
      <c r="D79" s="77"/>
      <c r="E79" s="77" t="s">
        <v>468</v>
      </c>
      <c r="F79" s="240">
        <v>0</v>
      </c>
      <c r="G79" s="213">
        <v>0</v>
      </c>
      <c r="H79" s="240"/>
      <c r="I79" s="211">
        <v>0</v>
      </c>
      <c r="J79" s="211">
        <f>I79</f>
        <v>0</v>
      </c>
    </row>
    <row r="80" spans="1:10" ht="28.5" customHeight="1" hidden="1">
      <c r="A80" s="83" t="s">
        <v>496</v>
      </c>
      <c r="B80" s="76">
        <v>385</v>
      </c>
      <c r="C80" s="61" t="s">
        <v>498</v>
      </c>
      <c r="D80" s="77"/>
      <c r="E80" s="77" t="s">
        <v>468</v>
      </c>
      <c r="F80" s="240">
        <v>0</v>
      </c>
      <c r="G80" s="213">
        <v>0</v>
      </c>
      <c r="H80" s="240"/>
      <c r="I80" s="211">
        <v>0</v>
      </c>
      <c r="J80" s="211">
        <f>I80</f>
        <v>0</v>
      </c>
    </row>
    <row r="81" spans="1:10" ht="14.25" customHeight="1">
      <c r="A81" s="83" t="s">
        <v>499</v>
      </c>
      <c r="B81" s="76">
        <v>385</v>
      </c>
      <c r="C81" s="61" t="s">
        <v>500</v>
      </c>
      <c r="D81" s="77"/>
      <c r="E81" s="77" t="s">
        <v>464</v>
      </c>
      <c r="F81" s="222">
        <v>15000</v>
      </c>
      <c r="G81" s="222"/>
      <c r="H81" s="216">
        <v>-15000</v>
      </c>
      <c r="I81" s="212">
        <f>F81+H81</f>
        <v>0</v>
      </c>
      <c r="J81" s="211"/>
    </row>
    <row r="82" spans="1:10" ht="18" customHeight="1" hidden="1">
      <c r="A82" s="93" t="s">
        <v>501</v>
      </c>
      <c r="B82" s="76">
        <v>803</v>
      </c>
      <c r="C82" s="61" t="s">
        <v>502</v>
      </c>
      <c r="D82" s="77"/>
      <c r="E82" s="77" t="s">
        <v>0</v>
      </c>
      <c r="F82" s="217">
        <v>0</v>
      </c>
      <c r="G82" s="217"/>
      <c r="H82" s="216"/>
      <c r="I82" s="212">
        <f>F82+H82</f>
        <v>0</v>
      </c>
      <c r="J82" s="129"/>
    </row>
    <row r="83" spans="1:10" ht="15" hidden="1">
      <c r="A83" s="241" t="s">
        <v>503</v>
      </c>
      <c r="B83" s="7">
        <v>803</v>
      </c>
      <c r="C83" s="61" t="s">
        <v>504</v>
      </c>
      <c r="D83" s="61"/>
      <c r="E83" s="61" t="s">
        <v>461</v>
      </c>
      <c r="F83" s="212">
        <v>0</v>
      </c>
      <c r="G83" s="212"/>
      <c r="H83" s="216"/>
      <c r="I83" s="215">
        <f>F83+H83</f>
        <v>0</v>
      </c>
      <c r="J83" s="129"/>
    </row>
    <row r="84" spans="1:10" ht="14.25">
      <c r="A84" s="242" t="s">
        <v>369</v>
      </c>
      <c r="B84" s="243"/>
      <c r="C84" s="244"/>
      <c r="D84" s="245"/>
      <c r="E84" s="246"/>
      <c r="F84" s="350">
        <v>22963061</v>
      </c>
      <c r="G84" s="247">
        <f>SUM(G8:G83)-G64</f>
        <v>3816400</v>
      </c>
      <c r="H84" s="248">
        <f>SUM(H8:H83)-H56-H64-H59+H59</f>
        <v>0</v>
      </c>
      <c r="I84" s="350">
        <f>SUM(I8:I83)-I64-I56-I59+I56+I59</f>
        <v>22963061</v>
      </c>
      <c r="J84" s="249">
        <f>J64+J75+J62+J65+J67</f>
        <v>3816400</v>
      </c>
    </row>
  </sheetData>
  <sheetProtection/>
  <mergeCells count="11">
    <mergeCell ref="F6:G6"/>
    <mergeCell ref="H6:H7"/>
    <mergeCell ref="I6:J6"/>
    <mergeCell ref="I1:J1"/>
    <mergeCell ref="I2:J2"/>
    <mergeCell ref="I3:J3"/>
    <mergeCell ref="A4:J4"/>
    <mergeCell ref="A6:A7"/>
    <mergeCell ref="B6:B7"/>
    <mergeCell ref="C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Z19" sqref="Z19"/>
    </sheetView>
  </sheetViews>
  <sheetFormatPr defaultColWidth="9.140625" defaultRowHeight="12.75"/>
  <cols>
    <col min="1" max="1" width="10.421875" style="0" customWidth="1"/>
    <col min="8" max="8" width="11.140625" style="0" customWidth="1"/>
    <col min="10" max="17" width="0" style="0" hidden="1" customWidth="1"/>
    <col min="18" max="18" width="7.421875" style="0" hidden="1" customWidth="1"/>
    <col min="19" max="19" width="11.140625" style="0" customWidth="1"/>
  </cols>
  <sheetData>
    <row r="1" spans="9:20" ht="16.5" customHeight="1"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4" ht="16.5" customHeight="1">
      <c r="A2" s="165"/>
      <c r="B2" s="165"/>
      <c r="C2" s="316" t="s">
        <v>535</v>
      </c>
      <c r="D2" s="165" t="str">
        <f>'[2]Доходы'!I1</f>
        <v>Приложение № 1</v>
      </c>
      <c r="E2" s="165"/>
      <c r="F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W2" s="165"/>
      <c r="X2" s="165"/>
    </row>
    <row r="3" spans="1:20" ht="15.75" customHeight="1">
      <c r="A3" s="402" t="s">
        <v>536</v>
      </c>
      <c r="B3" s="402"/>
      <c r="C3" s="402"/>
      <c r="D3" s="402"/>
      <c r="E3" s="402"/>
      <c r="F3" s="402"/>
      <c r="G3" s="402"/>
      <c r="H3" s="402"/>
      <c r="I3" s="165"/>
      <c r="J3" s="165"/>
      <c r="K3" s="165"/>
      <c r="L3" s="165"/>
      <c r="M3" s="165"/>
      <c r="N3" s="165"/>
      <c r="O3" s="165"/>
      <c r="P3" s="165"/>
      <c r="Q3" s="164"/>
      <c r="R3" s="164"/>
      <c r="S3" s="164"/>
      <c r="T3" s="164"/>
    </row>
    <row r="4" spans="1:18" ht="8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20" ht="15.75" customHeight="1">
      <c r="A5" s="370" t="s">
        <v>206</v>
      </c>
      <c r="B5" s="401"/>
      <c r="C5" s="401"/>
      <c r="D5" s="401"/>
      <c r="E5" s="401"/>
      <c r="F5" s="368" t="s">
        <v>207</v>
      </c>
      <c r="G5" s="368" t="s">
        <v>208</v>
      </c>
      <c r="H5" s="362" t="s">
        <v>372</v>
      </c>
      <c r="I5" s="406" t="s">
        <v>381</v>
      </c>
      <c r="J5" s="406" t="s">
        <v>382</v>
      </c>
      <c r="K5" s="406" t="s">
        <v>383</v>
      </c>
      <c r="L5" s="406" t="s">
        <v>384</v>
      </c>
      <c r="M5" s="406" t="s">
        <v>385</v>
      </c>
      <c r="N5" s="406" t="s">
        <v>386</v>
      </c>
      <c r="O5" s="406" t="s">
        <v>387</v>
      </c>
      <c r="P5" s="406" t="s">
        <v>388</v>
      </c>
      <c r="Q5" s="406" t="s">
        <v>389</v>
      </c>
      <c r="R5" s="406" t="s">
        <v>390</v>
      </c>
      <c r="S5" s="406" t="s">
        <v>392</v>
      </c>
      <c r="T5" s="406" t="s">
        <v>381</v>
      </c>
    </row>
    <row r="6" spans="1:20" ht="48" customHeight="1">
      <c r="A6" s="8" t="s">
        <v>211</v>
      </c>
      <c r="B6" s="370" t="s">
        <v>212</v>
      </c>
      <c r="C6" s="403"/>
      <c r="D6" s="91" t="s">
        <v>213</v>
      </c>
      <c r="E6" s="152" t="s">
        <v>214</v>
      </c>
      <c r="F6" s="369"/>
      <c r="G6" s="369"/>
      <c r="H6" s="362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</row>
    <row r="7" spans="1:20" ht="17.25" customHeight="1">
      <c r="A7" s="94" t="s">
        <v>261</v>
      </c>
      <c r="B7" s="95">
        <v>99</v>
      </c>
      <c r="C7" s="97" t="s">
        <v>537</v>
      </c>
      <c r="D7" s="98" t="s">
        <v>62</v>
      </c>
      <c r="E7" s="95">
        <v>226</v>
      </c>
      <c r="F7" s="99" t="s">
        <v>219</v>
      </c>
      <c r="G7" s="100" t="s">
        <v>538</v>
      </c>
      <c r="H7" s="101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101"/>
      <c r="T7" s="101"/>
    </row>
    <row r="8" spans="1:20" ht="17.25" customHeight="1">
      <c r="A8" s="94" t="s">
        <v>296</v>
      </c>
      <c r="B8" s="95">
        <v>15</v>
      </c>
      <c r="C8" s="97" t="s">
        <v>539</v>
      </c>
      <c r="D8" s="98" t="s">
        <v>62</v>
      </c>
      <c r="E8" s="95">
        <v>226</v>
      </c>
      <c r="F8" s="99" t="s">
        <v>219</v>
      </c>
      <c r="G8" s="100" t="s">
        <v>538</v>
      </c>
      <c r="H8" s="101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101"/>
      <c r="T8" s="101"/>
    </row>
    <row r="9" spans="1:20" ht="17.25" customHeight="1">
      <c r="A9" s="94" t="s">
        <v>540</v>
      </c>
      <c r="B9" s="95">
        <v>99</v>
      </c>
      <c r="C9" s="97" t="s">
        <v>541</v>
      </c>
      <c r="D9" s="98" t="s">
        <v>334</v>
      </c>
      <c r="E9" s="95">
        <v>242</v>
      </c>
      <c r="F9" s="99" t="s">
        <v>219</v>
      </c>
      <c r="G9" s="100" t="s">
        <v>538</v>
      </c>
      <c r="H9" s="101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101"/>
      <c r="T9" s="101"/>
    </row>
    <row r="10" spans="1:20" ht="17.25" customHeight="1">
      <c r="A10" s="94" t="s">
        <v>540</v>
      </c>
      <c r="B10" s="95">
        <v>99</v>
      </c>
      <c r="C10" s="97" t="s">
        <v>542</v>
      </c>
      <c r="D10" s="98" t="s">
        <v>334</v>
      </c>
      <c r="E10" s="95">
        <v>242</v>
      </c>
      <c r="F10" s="99" t="s">
        <v>219</v>
      </c>
      <c r="G10" s="100" t="s">
        <v>538</v>
      </c>
      <c r="H10" s="101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101"/>
      <c r="T10" s="101"/>
    </row>
    <row r="11" spans="1:20" ht="17.25" customHeight="1">
      <c r="A11" s="94" t="s">
        <v>299</v>
      </c>
      <c r="B11" s="102" t="s">
        <v>8</v>
      </c>
      <c r="C11" s="97" t="s">
        <v>543</v>
      </c>
      <c r="D11" s="98" t="s">
        <v>62</v>
      </c>
      <c r="E11" s="95">
        <v>225</v>
      </c>
      <c r="F11" s="99" t="s">
        <v>219</v>
      </c>
      <c r="G11" s="100" t="s">
        <v>538</v>
      </c>
      <c r="H11" s="101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101"/>
      <c r="T11" s="101"/>
    </row>
    <row r="12" spans="1:20" ht="17.25" customHeight="1">
      <c r="A12" s="94" t="s">
        <v>299</v>
      </c>
      <c r="B12" s="102" t="s">
        <v>8</v>
      </c>
      <c r="C12" s="97" t="s">
        <v>544</v>
      </c>
      <c r="D12" s="98" t="s">
        <v>62</v>
      </c>
      <c r="E12" s="95">
        <v>225</v>
      </c>
      <c r="F12" s="99" t="s">
        <v>219</v>
      </c>
      <c r="G12" s="100" t="s">
        <v>538</v>
      </c>
      <c r="H12" s="101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101"/>
      <c r="T12" s="101"/>
    </row>
    <row r="13" spans="1:20" ht="17.25" customHeight="1">
      <c r="A13" s="94" t="s">
        <v>299</v>
      </c>
      <c r="B13" s="102" t="s">
        <v>8</v>
      </c>
      <c r="C13" s="97" t="s">
        <v>545</v>
      </c>
      <c r="D13" s="98" t="s">
        <v>62</v>
      </c>
      <c r="E13" s="95">
        <v>226</v>
      </c>
      <c r="F13" s="99" t="s">
        <v>219</v>
      </c>
      <c r="G13" s="100" t="s">
        <v>538</v>
      </c>
      <c r="H13" s="101"/>
      <c r="I13" s="317"/>
      <c r="J13" s="317"/>
      <c r="K13" s="317"/>
      <c r="L13" s="317"/>
      <c r="M13" s="318"/>
      <c r="N13" s="318"/>
      <c r="O13" s="317"/>
      <c r="P13" s="318"/>
      <c r="Q13" s="317"/>
      <c r="R13" s="317"/>
      <c r="S13" s="101"/>
      <c r="T13" s="101"/>
    </row>
    <row r="14" spans="1:20" ht="17.25" customHeight="1">
      <c r="A14" s="94" t="s">
        <v>299</v>
      </c>
      <c r="B14" s="102" t="s">
        <v>8</v>
      </c>
      <c r="C14" s="97" t="s">
        <v>544</v>
      </c>
      <c r="D14" s="98" t="s">
        <v>62</v>
      </c>
      <c r="E14" s="95">
        <v>310</v>
      </c>
      <c r="F14" s="99" t="s">
        <v>219</v>
      </c>
      <c r="G14" s="100" t="s">
        <v>538</v>
      </c>
      <c r="H14" s="101"/>
      <c r="I14" s="317"/>
      <c r="J14" s="317"/>
      <c r="K14" s="317"/>
      <c r="L14" s="317"/>
      <c r="M14" s="318"/>
      <c r="N14" s="318"/>
      <c r="O14" s="317"/>
      <c r="P14" s="318"/>
      <c r="Q14" s="317"/>
      <c r="R14" s="317"/>
      <c r="S14" s="101"/>
      <c r="T14" s="101"/>
    </row>
    <row r="15" spans="1:20" ht="17.25" customHeight="1">
      <c r="A15" s="94" t="s">
        <v>299</v>
      </c>
      <c r="B15" s="102" t="s">
        <v>8</v>
      </c>
      <c r="C15" s="97" t="s">
        <v>544</v>
      </c>
      <c r="D15" s="98" t="s">
        <v>62</v>
      </c>
      <c r="E15" s="95">
        <v>340</v>
      </c>
      <c r="F15" s="99" t="s">
        <v>219</v>
      </c>
      <c r="G15" s="100" t="s">
        <v>538</v>
      </c>
      <c r="H15" s="101"/>
      <c r="I15" s="317"/>
      <c r="J15" s="317"/>
      <c r="K15" s="317"/>
      <c r="L15" s="317"/>
      <c r="M15" s="318"/>
      <c r="N15" s="318"/>
      <c r="O15" s="317"/>
      <c r="P15" s="318"/>
      <c r="Q15" s="317"/>
      <c r="R15" s="317"/>
      <c r="S15" s="101"/>
      <c r="T15" s="101"/>
    </row>
    <row r="16" spans="1:20" ht="17.25" customHeight="1">
      <c r="A16" s="94" t="s">
        <v>299</v>
      </c>
      <c r="B16" s="102" t="s">
        <v>8</v>
      </c>
      <c r="C16" s="97" t="s">
        <v>546</v>
      </c>
      <c r="D16" s="98" t="s">
        <v>62</v>
      </c>
      <c r="E16" s="95">
        <v>225</v>
      </c>
      <c r="F16" s="99" t="s">
        <v>219</v>
      </c>
      <c r="G16" s="100" t="s">
        <v>547</v>
      </c>
      <c r="H16" s="101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101"/>
      <c r="T16" s="101"/>
    </row>
    <row r="17" spans="1:20" ht="17.25" customHeight="1">
      <c r="A17" s="94" t="s">
        <v>307</v>
      </c>
      <c r="B17" s="102" t="s">
        <v>28</v>
      </c>
      <c r="C17" s="319" t="s">
        <v>548</v>
      </c>
      <c r="D17" s="98" t="s">
        <v>62</v>
      </c>
      <c r="E17" s="95">
        <v>226</v>
      </c>
      <c r="F17" s="99" t="s">
        <v>219</v>
      </c>
      <c r="G17" s="100" t="s">
        <v>538</v>
      </c>
      <c r="H17" s="101"/>
      <c r="I17" s="318"/>
      <c r="J17" s="317"/>
      <c r="K17" s="318"/>
      <c r="L17" s="318"/>
      <c r="M17" s="317"/>
      <c r="N17" s="317"/>
      <c r="O17" s="317"/>
      <c r="P17" s="318"/>
      <c r="Q17" s="317"/>
      <c r="R17" s="317"/>
      <c r="S17" s="101"/>
      <c r="T17" s="101"/>
    </row>
    <row r="18" spans="1:20" ht="17.25" customHeight="1">
      <c r="A18" s="94" t="s">
        <v>307</v>
      </c>
      <c r="B18" s="102" t="s">
        <v>28</v>
      </c>
      <c r="C18" s="319" t="s">
        <v>549</v>
      </c>
      <c r="D18" s="98" t="s">
        <v>62</v>
      </c>
      <c r="E18" s="95">
        <v>226</v>
      </c>
      <c r="F18" s="99" t="s">
        <v>219</v>
      </c>
      <c r="G18" s="100" t="s">
        <v>538</v>
      </c>
      <c r="H18" s="101"/>
      <c r="I18" s="318"/>
      <c r="J18" s="317"/>
      <c r="K18" s="318"/>
      <c r="L18" s="318"/>
      <c r="M18" s="317"/>
      <c r="N18" s="317"/>
      <c r="O18" s="317"/>
      <c r="P18" s="318"/>
      <c r="Q18" s="317"/>
      <c r="R18" s="317"/>
      <c r="S18" s="101"/>
      <c r="T18" s="101"/>
    </row>
    <row r="19" spans="1:20" ht="17.25" customHeight="1">
      <c r="A19" s="94" t="s">
        <v>307</v>
      </c>
      <c r="B19" s="95">
        <v>99</v>
      </c>
      <c r="C19" s="97" t="s">
        <v>550</v>
      </c>
      <c r="D19" s="98" t="s">
        <v>62</v>
      </c>
      <c r="E19" s="95">
        <v>226</v>
      </c>
      <c r="F19" s="99" t="s">
        <v>219</v>
      </c>
      <c r="G19" s="100" t="s">
        <v>538</v>
      </c>
      <c r="H19" s="101"/>
      <c r="I19" s="318"/>
      <c r="J19" s="317"/>
      <c r="K19" s="318"/>
      <c r="L19" s="318"/>
      <c r="M19" s="317"/>
      <c r="N19" s="317"/>
      <c r="O19" s="317"/>
      <c r="P19" s="318"/>
      <c r="Q19" s="317"/>
      <c r="R19" s="317"/>
      <c r="S19" s="101"/>
      <c r="T19" s="101"/>
    </row>
    <row r="20" spans="1:20" ht="17.25" customHeight="1">
      <c r="A20" s="94" t="s">
        <v>307</v>
      </c>
      <c r="B20" s="95">
        <v>99</v>
      </c>
      <c r="C20" s="97" t="s">
        <v>548</v>
      </c>
      <c r="D20" s="98" t="s">
        <v>62</v>
      </c>
      <c r="E20" s="95">
        <v>226</v>
      </c>
      <c r="F20" s="99" t="s">
        <v>219</v>
      </c>
      <c r="G20" s="100" t="s">
        <v>538</v>
      </c>
      <c r="H20" s="101"/>
      <c r="I20" s="318"/>
      <c r="J20" s="317"/>
      <c r="K20" s="318"/>
      <c r="L20" s="318"/>
      <c r="M20" s="317"/>
      <c r="N20" s="317"/>
      <c r="O20" s="317"/>
      <c r="P20" s="318"/>
      <c r="Q20" s="317"/>
      <c r="R20" s="317"/>
      <c r="S20" s="101"/>
      <c r="T20" s="101"/>
    </row>
    <row r="21" spans="1:20" ht="17.25" customHeight="1">
      <c r="A21" s="94" t="s">
        <v>310</v>
      </c>
      <c r="B21" s="95">
        <v>99</v>
      </c>
      <c r="C21" s="97" t="s">
        <v>550</v>
      </c>
      <c r="D21" s="98" t="s">
        <v>62</v>
      </c>
      <c r="E21" s="95">
        <v>226</v>
      </c>
      <c r="F21" s="99" t="s">
        <v>219</v>
      </c>
      <c r="G21" s="100" t="s">
        <v>538</v>
      </c>
      <c r="H21" s="101"/>
      <c r="I21" s="318"/>
      <c r="J21" s="317"/>
      <c r="K21" s="318"/>
      <c r="L21" s="318"/>
      <c r="M21" s="317"/>
      <c r="N21" s="317"/>
      <c r="O21" s="317"/>
      <c r="P21" s="318"/>
      <c r="Q21" s="317"/>
      <c r="R21" s="317"/>
      <c r="S21" s="101"/>
      <c r="T21" s="101"/>
    </row>
    <row r="22" spans="1:20" ht="17.25" customHeight="1">
      <c r="A22" s="94" t="s">
        <v>310</v>
      </c>
      <c r="B22" s="95">
        <v>99</v>
      </c>
      <c r="C22" s="97" t="s">
        <v>551</v>
      </c>
      <c r="D22" s="98" t="s">
        <v>62</v>
      </c>
      <c r="E22" s="95">
        <v>226</v>
      </c>
      <c r="F22" s="99" t="s">
        <v>219</v>
      </c>
      <c r="G22" s="100" t="s">
        <v>538</v>
      </c>
      <c r="H22" s="101"/>
      <c r="I22" s="318"/>
      <c r="J22" s="317"/>
      <c r="K22" s="318"/>
      <c r="L22" s="318"/>
      <c r="M22" s="317"/>
      <c r="N22" s="317"/>
      <c r="O22" s="317"/>
      <c r="P22" s="318"/>
      <c r="Q22" s="317"/>
      <c r="R22" s="317"/>
      <c r="S22" s="101"/>
      <c r="T22" s="101"/>
    </row>
    <row r="23" spans="1:20" ht="17.25" customHeight="1">
      <c r="A23" s="94" t="s">
        <v>314</v>
      </c>
      <c r="B23" s="95">
        <v>99</v>
      </c>
      <c r="C23" s="97" t="s">
        <v>552</v>
      </c>
      <c r="D23" s="98" t="s">
        <v>62</v>
      </c>
      <c r="E23" s="95">
        <v>225</v>
      </c>
      <c r="F23" s="99" t="s">
        <v>219</v>
      </c>
      <c r="G23" s="100" t="s">
        <v>553</v>
      </c>
      <c r="H23" s="101"/>
      <c r="I23" s="318"/>
      <c r="J23" s="317"/>
      <c r="K23" s="318"/>
      <c r="L23" s="318"/>
      <c r="M23" s="317"/>
      <c r="N23" s="317"/>
      <c r="O23" s="317"/>
      <c r="P23" s="318"/>
      <c r="Q23" s="317"/>
      <c r="R23" s="317"/>
      <c r="S23" s="101"/>
      <c r="T23" s="101"/>
    </row>
    <row r="24" spans="1:20" ht="17.25" customHeight="1">
      <c r="A24" s="153" t="s">
        <v>314</v>
      </c>
      <c r="B24" s="95">
        <v>10</v>
      </c>
      <c r="C24" s="97" t="s">
        <v>554</v>
      </c>
      <c r="D24" s="98" t="s">
        <v>62</v>
      </c>
      <c r="E24" s="95">
        <v>225</v>
      </c>
      <c r="F24" s="99" t="s">
        <v>219</v>
      </c>
      <c r="G24" s="100" t="s">
        <v>538</v>
      </c>
      <c r="H24" s="101"/>
      <c r="I24" s="318"/>
      <c r="J24" s="317"/>
      <c r="K24" s="318"/>
      <c r="L24" s="318"/>
      <c r="M24" s="317"/>
      <c r="N24" s="317"/>
      <c r="O24" s="317"/>
      <c r="P24" s="318"/>
      <c r="Q24" s="317"/>
      <c r="R24" s="317"/>
      <c r="S24" s="101"/>
      <c r="T24" s="101"/>
    </row>
    <row r="25" spans="1:20" ht="17.25" customHeight="1">
      <c r="A25" s="94" t="s">
        <v>314</v>
      </c>
      <c r="B25" s="95">
        <v>99</v>
      </c>
      <c r="C25" s="97" t="s">
        <v>555</v>
      </c>
      <c r="D25" s="98" t="s">
        <v>62</v>
      </c>
      <c r="E25" s="95">
        <v>226</v>
      </c>
      <c r="F25" s="99" t="s">
        <v>219</v>
      </c>
      <c r="G25" s="100" t="s">
        <v>538</v>
      </c>
      <c r="H25" s="320"/>
      <c r="I25" s="318"/>
      <c r="J25" s="317"/>
      <c r="K25" s="318"/>
      <c r="L25" s="318"/>
      <c r="M25" s="317"/>
      <c r="N25" s="317"/>
      <c r="O25" s="317"/>
      <c r="P25" s="318"/>
      <c r="Q25" s="317"/>
      <c r="R25" s="317"/>
      <c r="S25" s="320"/>
      <c r="T25" s="320"/>
    </row>
    <row r="26" spans="1:20" ht="15.75" customHeight="1">
      <c r="A26" s="94" t="s">
        <v>314</v>
      </c>
      <c r="B26" s="95">
        <v>99</v>
      </c>
      <c r="C26" s="97" t="s">
        <v>550</v>
      </c>
      <c r="D26" s="98" t="s">
        <v>62</v>
      </c>
      <c r="E26" s="95">
        <v>310</v>
      </c>
      <c r="F26" s="99" t="s">
        <v>219</v>
      </c>
      <c r="G26" s="100" t="s">
        <v>538</v>
      </c>
      <c r="H26" s="101"/>
      <c r="I26" s="101"/>
      <c r="J26" s="101"/>
      <c r="K26" s="321"/>
      <c r="L26" s="321"/>
      <c r="M26" s="101"/>
      <c r="N26" s="101"/>
      <c r="O26" s="101"/>
      <c r="P26" s="103"/>
      <c r="Q26" s="101"/>
      <c r="R26" s="101"/>
      <c r="S26" s="101"/>
      <c r="T26" s="101"/>
    </row>
    <row r="27" spans="1:20" ht="17.25" customHeight="1">
      <c r="A27" s="94" t="s">
        <v>314</v>
      </c>
      <c r="B27" s="95">
        <v>99</v>
      </c>
      <c r="C27" s="97" t="s">
        <v>555</v>
      </c>
      <c r="D27" s="98" t="s">
        <v>62</v>
      </c>
      <c r="E27" s="95">
        <v>226</v>
      </c>
      <c r="F27" s="99" t="s">
        <v>219</v>
      </c>
      <c r="G27" s="100" t="s">
        <v>538</v>
      </c>
      <c r="H27" s="101"/>
      <c r="I27" s="101"/>
      <c r="J27" s="101"/>
      <c r="K27" s="321"/>
      <c r="L27" s="321"/>
      <c r="M27" s="101"/>
      <c r="N27" s="101"/>
      <c r="O27" s="101"/>
      <c r="P27" s="103"/>
      <c r="Q27" s="101"/>
      <c r="R27" s="101"/>
      <c r="S27" s="101"/>
      <c r="T27" s="101"/>
    </row>
    <row r="28" spans="1:20" ht="16.5" customHeight="1">
      <c r="A28" s="94" t="s">
        <v>314</v>
      </c>
      <c r="B28" s="95">
        <v>99</v>
      </c>
      <c r="C28" s="97" t="s">
        <v>556</v>
      </c>
      <c r="D28" s="98" t="s">
        <v>62</v>
      </c>
      <c r="E28" s="95">
        <v>226</v>
      </c>
      <c r="F28" s="99" t="s">
        <v>219</v>
      </c>
      <c r="G28" s="100" t="s">
        <v>538</v>
      </c>
      <c r="H28" s="101"/>
      <c r="I28" s="101"/>
      <c r="J28" s="101"/>
      <c r="K28" s="321"/>
      <c r="L28" s="321"/>
      <c r="M28" s="101"/>
      <c r="N28" s="101"/>
      <c r="O28" s="101"/>
      <c r="P28" s="103"/>
      <c r="Q28" s="101"/>
      <c r="R28" s="101"/>
      <c r="S28" s="101"/>
      <c r="T28" s="101"/>
    </row>
    <row r="29" spans="1:20" ht="16.5" customHeight="1">
      <c r="A29" s="94" t="s">
        <v>314</v>
      </c>
      <c r="B29" s="95">
        <v>99</v>
      </c>
      <c r="C29" s="97" t="s">
        <v>556</v>
      </c>
      <c r="D29" s="98" t="s">
        <v>62</v>
      </c>
      <c r="E29" s="95">
        <v>310</v>
      </c>
      <c r="F29" s="99" t="s">
        <v>219</v>
      </c>
      <c r="G29" s="100" t="s">
        <v>538</v>
      </c>
      <c r="H29" s="101"/>
      <c r="I29" s="101"/>
      <c r="J29" s="101"/>
      <c r="K29" s="321"/>
      <c r="L29" s="321"/>
      <c r="M29" s="101"/>
      <c r="N29" s="101"/>
      <c r="O29" s="101"/>
      <c r="P29" s="103"/>
      <c r="Q29" s="101"/>
      <c r="R29" s="101"/>
      <c r="S29" s="101"/>
      <c r="T29" s="322"/>
    </row>
    <row r="30" spans="1:20" ht="17.25" customHeight="1">
      <c r="A30" s="94" t="s">
        <v>314</v>
      </c>
      <c r="B30" s="95">
        <v>99</v>
      </c>
      <c r="C30" s="97" t="s">
        <v>552</v>
      </c>
      <c r="D30" s="98" t="s">
        <v>62</v>
      </c>
      <c r="E30" s="95">
        <v>225</v>
      </c>
      <c r="F30" s="99" t="s">
        <v>219</v>
      </c>
      <c r="G30" s="100" t="s">
        <v>553</v>
      </c>
      <c r="H30" s="320"/>
      <c r="I30" s="101"/>
      <c r="J30" s="101"/>
      <c r="K30" s="321"/>
      <c r="L30" s="321"/>
      <c r="M30" s="101"/>
      <c r="N30" s="101"/>
      <c r="O30" s="101"/>
      <c r="P30" s="103"/>
      <c r="Q30" s="101"/>
      <c r="R30" s="101"/>
      <c r="S30" s="320"/>
      <c r="T30" s="320"/>
    </row>
    <row r="31" spans="1:20" ht="17.25" customHeight="1">
      <c r="A31" s="94" t="s">
        <v>318</v>
      </c>
      <c r="B31" s="102" t="s">
        <v>7</v>
      </c>
      <c r="C31" s="97" t="s">
        <v>550</v>
      </c>
      <c r="D31" s="98" t="s">
        <v>62</v>
      </c>
      <c r="E31" s="95">
        <v>225</v>
      </c>
      <c r="F31" s="99" t="s">
        <v>219</v>
      </c>
      <c r="G31" s="100" t="s">
        <v>538</v>
      </c>
      <c r="H31" s="101"/>
      <c r="I31" s="101"/>
      <c r="J31" s="101"/>
      <c r="K31" s="175"/>
      <c r="L31" s="175"/>
      <c r="M31" s="101"/>
      <c r="N31" s="101"/>
      <c r="O31" s="101"/>
      <c r="P31" s="101"/>
      <c r="Q31" s="101"/>
      <c r="R31" s="101"/>
      <c r="S31" s="101"/>
      <c r="T31" s="101"/>
    </row>
    <row r="32" spans="1:20" ht="17.25" customHeight="1">
      <c r="A32" s="94" t="s">
        <v>318</v>
      </c>
      <c r="B32" s="102" t="s">
        <v>7</v>
      </c>
      <c r="C32" s="97" t="s">
        <v>557</v>
      </c>
      <c r="D32" s="98" t="s">
        <v>62</v>
      </c>
      <c r="E32" s="95">
        <v>225</v>
      </c>
      <c r="F32" s="99" t="s">
        <v>219</v>
      </c>
      <c r="G32" s="100" t="s">
        <v>538</v>
      </c>
      <c r="H32" s="101"/>
      <c r="I32" s="101"/>
      <c r="J32" s="101"/>
      <c r="K32" s="175"/>
      <c r="L32" s="175"/>
      <c r="M32" s="101"/>
      <c r="N32" s="101"/>
      <c r="O32" s="101"/>
      <c r="P32" s="101"/>
      <c r="Q32" s="101"/>
      <c r="R32" s="101"/>
      <c r="S32" s="101"/>
      <c r="T32" s="101"/>
    </row>
    <row r="33" spans="1:20" ht="17.25" customHeight="1">
      <c r="A33" s="94" t="s">
        <v>318</v>
      </c>
      <c r="B33" s="102" t="s">
        <v>7</v>
      </c>
      <c r="C33" s="97" t="s">
        <v>557</v>
      </c>
      <c r="D33" s="98" t="s">
        <v>62</v>
      </c>
      <c r="E33" s="95">
        <v>226</v>
      </c>
      <c r="F33" s="99" t="s">
        <v>219</v>
      </c>
      <c r="G33" s="100" t="s">
        <v>538</v>
      </c>
      <c r="H33" s="101"/>
      <c r="I33" s="101"/>
      <c r="J33" s="101"/>
      <c r="K33" s="175"/>
      <c r="L33" s="175"/>
      <c r="M33" s="101"/>
      <c r="N33" s="101"/>
      <c r="O33" s="101"/>
      <c r="P33" s="101"/>
      <c r="Q33" s="101"/>
      <c r="R33" s="101"/>
      <c r="S33" s="101"/>
      <c r="T33" s="101"/>
    </row>
    <row r="34" spans="1:20" ht="17.25" customHeight="1">
      <c r="A34" s="94" t="s">
        <v>318</v>
      </c>
      <c r="B34" s="102" t="s">
        <v>7</v>
      </c>
      <c r="C34" s="97" t="s">
        <v>557</v>
      </c>
      <c r="D34" s="98" t="s">
        <v>62</v>
      </c>
      <c r="E34" s="95">
        <v>226</v>
      </c>
      <c r="F34" s="99" t="s">
        <v>219</v>
      </c>
      <c r="G34" s="100" t="s">
        <v>538</v>
      </c>
      <c r="H34" s="101"/>
      <c r="I34" s="101"/>
      <c r="J34" s="101"/>
      <c r="K34" s="175"/>
      <c r="L34" s="175"/>
      <c r="M34" s="101"/>
      <c r="N34" s="101"/>
      <c r="O34" s="101"/>
      <c r="P34" s="101"/>
      <c r="Q34" s="101"/>
      <c r="R34" s="101"/>
      <c r="S34" s="101"/>
      <c r="T34" s="101"/>
    </row>
    <row r="35" spans="1:20" ht="17.25" customHeight="1">
      <c r="A35" s="323" t="s">
        <v>318</v>
      </c>
      <c r="B35" s="324" t="s">
        <v>7</v>
      </c>
      <c r="C35" s="325" t="s">
        <v>557</v>
      </c>
      <c r="D35" s="326" t="s">
        <v>62</v>
      </c>
      <c r="E35" s="117">
        <v>222</v>
      </c>
      <c r="F35" s="327" t="s">
        <v>219</v>
      </c>
      <c r="G35" s="135" t="s">
        <v>538</v>
      </c>
      <c r="H35" s="101"/>
      <c r="I35" s="101"/>
      <c r="J35" s="101"/>
      <c r="K35" s="328"/>
      <c r="L35" s="175"/>
      <c r="M35" s="101"/>
      <c r="N35" s="101"/>
      <c r="O35" s="101"/>
      <c r="P35" s="101"/>
      <c r="Q35" s="101"/>
      <c r="R35" s="101"/>
      <c r="S35" s="101"/>
      <c r="T35" s="101"/>
    </row>
    <row r="36" spans="1:20" ht="17.25" customHeight="1">
      <c r="A36" s="323" t="s">
        <v>318</v>
      </c>
      <c r="B36" s="324" t="s">
        <v>7</v>
      </c>
      <c r="C36" s="325" t="s">
        <v>557</v>
      </c>
      <c r="D36" s="326" t="s">
        <v>62</v>
      </c>
      <c r="E36" s="117">
        <v>226</v>
      </c>
      <c r="F36" s="327" t="s">
        <v>219</v>
      </c>
      <c r="G36" s="135" t="s">
        <v>538</v>
      </c>
      <c r="H36" s="101"/>
      <c r="I36" s="101"/>
      <c r="J36" s="101"/>
      <c r="K36" s="328"/>
      <c r="L36" s="175"/>
      <c r="M36" s="101"/>
      <c r="N36" s="101"/>
      <c r="O36" s="101"/>
      <c r="P36" s="101"/>
      <c r="Q36" s="101"/>
      <c r="R36" s="101"/>
      <c r="S36" s="101"/>
      <c r="T36" s="101"/>
    </row>
    <row r="37" spans="1:20" ht="17.25" customHeight="1">
      <c r="A37" s="94" t="s">
        <v>318</v>
      </c>
      <c r="B37" s="102" t="s">
        <v>7</v>
      </c>
      <c r="C37" s="325" t="s">
        <v>557</v>
      </c>
      <c r="D37" s="98" t="s">
        <v>62</v>
      </c>
      <c r="E37" s="95">
        <v>310</v>
      </c>
      <c r="F37" s="99" t="s">
        <v>219</v>
      </c>
      <c r="G37" s="100" t="s">
        <v>538</v>
      </c>
      <c r="H37" s="101"/>
      <c r="I37" s="101"/>
      <c r="J37" s="101"/>
      <c r="K37" s="328"/>
      <c r="L37" s="175"/>
      <c r="M37" s="101"/>
      <c r="N37" s="101"/>
      <c r="O37" s="101"/>
      <c r="P37" s="101"/>
      <c r="Q37" s="101"/>
      <c r="R37" s="101"/>
      <c r="S37" s="101"/>
      <c r="T37" s="101"/>
    </row>
    <row r="38" spans="1:20" ht="17.25" customHeight="1">
      <c r="A38" s="94" t="s">
        <v>318</v>
      </c>
      <c r="B38" s="102" t="s">
        <v>26</v>
      </c>
      <c r="C38" s="325" t="s">
        <v>557</v>
      </c>
      <c r="D38" s="98" t="s">
        <v>62</v>
      </c>
      <c r="E38" s="95">
        <v>226</v>
      </c>
      <c r="F38" s="99" t="s">
        <v>219</v>
      </c>
      <c r="G38" s="100" t="s">
        <v>538</v>
      </c>
      <c r="H38" s="101"/>
      <c r="I38" s="101"/>
      <c r="J38" s="101"/>
      <c r="K38" s="328"/>
      <c r="L38" s="175"/>
      <c r="M38" s="101"/>
      <c r="N38" s="101"/>
      <c r="O38" s="101"/>
      <c r="P38" s="101"/>
      <c r="Q38" s="101"/>
      <c r="R38" s="101"/>
      <c r="S38" s="101"/>
      <c r="T38" s="101"/>
    </row>
    <row r="39" spans="1:20" ht="17.25" customHeight="1">
      <c r="A39" s="323" t="s">
        <v>361</v>
      </c>
      <c r="B39" s="324" t="s">
        <v>24</v>
      </c>
      <c r="C39" s="325" t="s">
        <v>558</v>
      </c>
      <c r="D39" s="326" t="s">
        <v>62</v>
      </c>
      <c r="E39" s="117">
        <v>223</v>
      </c>
      <c r="F39" s="327" t="s">
        <v>219</v>
      </c>
      <c r="G39" s="135" t="s">
        <v>538</v>
      </c>
      <c r="H39" s="329"/>
      <c r="I39" s="158"/>
      <c r="J39" s="158"/>
      <c r="K39" s="330"/>
      <c r="L39" s="167"/>
      <c r="M39" s="158"/>
      <c r="N39" s="158"/>
      <c r="O39" s="167"/>
      <c r="P39" s="158"/>
      <c r="Q39" s="158"/>
      <c r="R39" s="158"/>
      <c r="S39" s="329"/>
      <c r="T39" s="101"/>
    </row>
    <row r="40" spans="1:20" ht="17.25" customHeight="1">
      <c r="A40" s="323" t="s">
        <v>361</v>
      </c>
      <c r="B40" s="324" t="s">
        <v>24</v>
      </c>
      <c r="C40" s="325" t="s">
        <v>558</v>
      </c>
      <c r="D40" s="326" t="s">
        <v>62</v>
      </c>
      <c r="E40" s="117">
        <v>340</v>
      </c>
      <c r="F40" s="327" t="s">
        <v>219</v>
      </c>
      <c r="G40" s="135" t="s">
        <v>538</v>
      </c>
      <c r="H40" s="329"/>
      <c r="I40" s="158"/>
      <c r="J40" s="158"/>
      <c r="K40" s="317"/>
      <c r="L40" s="167"/>
      <c r="M40" s="269"/>
      <c r="N40" s="269"/>
      <c r="O40" s="167"/>
      <c r="P40" s="281"/>
      <c r="Q40" s="269"/>
      <c r="R40" s="269"/>
      <c r="S40" s="329"/>
      <c r="T40" s="101"/>
    </row>
    <row r="41" spans="1:20" ht="17.25" customHeight="1" hidden="1">
      <c r="A41" s="94" t="s">
        <v>361</v>
      </c>
      <c r="B41" s="95">
        <v>15</v>
      </c>
      <c r="C41" s="97" t="s">
        <v>559</v>
      </c>
      <c r="D41" s="98" t="s">
        <v>62</v>
      </c>
      <c r="E41" s="95">
        <v>222</v>
      </c>
      <c r="F41" s="99" t="s">
        <v>219</v>
      </c>
      <c r="G41" s="100" t="s">
        <v>538</v>
      </c>
      <c r="H41" s="158"/>
      <c r="I41" s="158"/>
      <c r="J41" s="158"/>
      <c r="K41" s="317"/>
      <c r="L41" s="167"/>
      <c r="M41" s="331"/>
      <c r="N41" s="331"/>
      <c r="O41" s="167"/>
      <c r="P41" s="281"/>
      <c r="Q41" s="269"/>
      <c r="R41" s="331"/>
      <c r="S41" s="101"/>
      <c r="T41" s="101"/>
    </row>
    <row r="42" spans="1:20" ht="17.25" customHeight="1" hidden="1">
      <c r="A42" s="94" t="s">
        <v>361</v>
      </c>
      <c r="B42" s="95">
        <v>15</v>
      </c>
      <c r="C42" s="97" t="s">
        <v>550</v>
      </c>
      <c r="D42" s="98" t="s">
        <v>62</v>
      </c>
      <c r="E42" s="95">
        <v>224</v>
      </c>
      <c r="F42" s="99" t="s">
        <v>219</v>
      </c>
      <c r="G42" s="100" t="s">
        <v>538</v>
      </c>
      <c r="H42" s="158"/>
      <c r="I42" s="158"/>
      <c r="J42" s="158"/>
      <c r="K42" s="317"/>
      <c r="L42" s="167"/>
      <c r="M42" s="158"/>
      <c r="N42" s="158"/>
      <c r="O42" s="167"/>
      <c r="P42" s="158"/>
      <c r="Q42" s="158"/>
      <c r="R42" s="158"/>
      <c r="S42" s="101"/>
      <c r="T42" s="101"/>
    </row>
    <row r="43" spans="1:20" ht="17.25" customHeight="1" hidden="1">
      <c r="A43" s="94" t="s">
        <v>361</v>
      </c>
      <c r="B43" s="95">
        <v>15</v>
      </c>
      <c r="C43" s="97" t="s">
        <v>559</v>
      </c>
      <c r="D43" s="98" t="s">
        <v>62</v>
      </c>
      <c r="E43" s="95">
        <v>224</v>
      </c>
      <c r="F43" s="99" t="s">
        <v>219</v>
      </c>
      <c r="G43" s="100" t="s">
        <v>538</v>
      </c>
      <c r="H43" s="158"/>
      <c r="I43" s="158"/>
      <c r="J43" s="158"/>
      <c r="K43" s="330"/>
      <c r="L43" s="167"/>
      <c r="M43" s="331"/>
      <c r="N43" s="331"/>
      <c r="O43" s="167"/>
      <c r="P43" s="332"/>
      <c r="Q43" s="269"/>
      <c r="R43" s="331"/>
      <c r="S43" s="101"/>
      <c r="T43" s="101"/>
    </row>
    <row r="44" spans="1:20" ht="17.25" customHeight="1" hidden="1">
      <c r="A44" s="94" t="s">
        <v>361</v>
      </c>
      <c r="B44" s="95">
        <v>15</v>
      </c>
      <c r="C44" s="97" t="s">
        <v>550</v>
      </c>
      <c r="D44" s="98" t="s">
        <v>62</v>
      </c>
      <c r="E44" s="95">
        <v>226</v>
      </c>
      <c r="F44" s="99" t="s">
        <v>219</v>
      </c>
      <c r="G44" s="100" t="s">
        <v>538</v>
      </c>
      <c r="H44" s="158"/>
      <c r="I44" s="158"/>
      <c r="J44" s="158"/>
      <c r="K44" s="330"/>
      <c r="L44" s="167"/>
      <c r="M44" s="158"/>
      <c r="N44" s="158"/>
      <c r="O44" s="167"/>
      <c r="P44" s="158"/>
      <c r="Q44" s="158"/>
      <c r="R44" s="158"/>
      <c r="S44" s="101"/>
      <c r="T44" s="101"/>
    </row>
    <row r="45" spans="1:20" ht="17.25" customHeight="1" hidden="1">
      <c r="A45" s="94" t="s">
        <v>361</v>
      </c>
      <c r="B45" s="95">
        <v>15</v>
      </c>
      <c r="C45" s="97" t="s">
        <v>559</v>
      </c>
      <c r="D45" s="98" t="s">
        <v>62</v>
      </c>
      <c r="E45" s="95">
        <v>226</v>
      </c>
      <c r="F45" s="99" t="s">
        <v>219</v>
      </c>
      <c r="G45" s="100" t="s">
        <v>538</v>
      </c>
      <c r="H45" s="158"/>
      <c r="I45" s="158"/>
      <c r="J45" s="158"/>
      <c r="K45" s="330"/>
      <c r="L45" s="167"/>
      <c r="M45" s="158"/>
      <c r="N45" s="158"/>
      <c r="O45" s="167"/>
      <c r="P45" s="158"/>
      <c r="Q45" s="158"/>
      <c r="R45" s="158"/>
      <c r="S45" s="101"/>
      <c r="T45" s="101"/>
    </row>
    <row r="46" spans="1:20" ht="17.25" customHeight="1" hidden="1">
      <c r="A46" s="94" t="s">
        <v>361</v>
      </c>
      <c r="B46" s="95">
        <v>15</v>
      </c>
      <c r="C46" s="97" t="s">
        <v>550</v>
      </c>
      <c r="D46" s="98" t="s">
        <v>62</v>
      </c>
      <c r="E46" s="95">
        <v>290</v>
      </c>
      <c r="F46" s="99" t="s">
        <v>219</v>
      </c>
      <c r="G46" s="100" t="s">
        <v>538</v>
      </c>
      <c r="H46" s="158"/>
      <c r="I46" s="158"/>
      <c r="J46" s="158"/>
      <c r="K46" s="330"/>
      <c r="L46" s="167"/>
      <c r="M46" s="158"/>
      <c r="N46" s="158"/>
      <c r="O46" s="333"/>
      <c r="P46" s="158"/>
      <c r="Q46" s="158"/>
      <c r="R46" s="158"/>
      <c r="S46" s="101"/>
      <c r="T46" s="101"/>
    </row>
    <row r="47" spans="1:20" ht="17.25" customHeight="1" hidden="1">
      <c r="A47" s="94" t="s">
        <v>361</v>
      </c>
      <c r="B47" s="95">
        <v>15</v>
      </c>
      <c r="C47" s="97" t="s">
        <v>559</v>
      </c>
      <c r="D47" s="98" t="s">
        <v>62</v>
      </c>
      <c r="E47" s="95">
        <v>290</v>
      </c>
      <c r="F47" s="99" t="s">
        <v>219</v>
      </c>
      <c r="G47" s="100" t="s">
        <v>538</v>
      </c>
      <c r="H47" s="158"/>
      <c r="I47" s="158"/>
      <c r="J47" s="158"/>
      <c r="K47" s="330"/>
      <c r="L47" s="167"/>
      <c r="M47" s="101"/>
      <c r="N47" s="101"/>
      <c r="O47" s="330"/>
      <c r="P47" s="158"/>
      <c r="Q47" s="167"/>
      <c r="R47" s="101"/>
      <c r="S47" s="101"/>
      <c r="T47" s="101"/>
    </row>
    <row r="48" spans="1:20" ht="17.25" customHeight="1" hidden="1">
      <c r="A48" s="94" t="s">
        <v>361</v>
      </c>
      <c r="B48" s="95">
        <v>15</v>
      </c>
      <c r="C48" s="97" t="s">
        <v>550</v>
      </c>
      <c r="D48" s="98" t="s">
        <v>62</v>
      </c>
      <c r="E48" s="95">
        <v>340</v>
      </c>
      <c r="F48" s="99" t="s">
        <v>219</v>
      </c>
      <c r="G48" s="100" t="s">
        <v>538</v>
      </c>
      <c r="H48" s="158"/>
      <c r="I48" s="158"/>
      <c r="J48" s="158"/>
      <c r="K48" s="330"/>
      <c r="L48" s="167"/>
      <c r="M48" s="158"/>
      <c r="N48" s="158"/>
      <c r="O48" s="330"/>
      <c r="P48" s="158"/>
      <c r="Q48" s="167"/>
      <c r="R48" s="158"/>
      <c r="S48" s="101"/>
      <c r="T48" s="101"/>
    </row>
    <row r="49" spans="1:20" ht="17.25" customHeight="1" hidden="1">
      <c r="A49" s="94" t="s">
        <v>361</v>
      </c>
      <c r="B49" s="95">
        <v>15</v>
      </c>
      <c r="C49" s="97" t="s">
        <v>559</v>
      </c>
      <c r="D49" s="98" t="s">
        <v>62</v>
      </c>
      <c r="E49" s="95">
        <v>340</v>
      </c>
      <c r="F49" s="99" t="s">
        <v>219</v>
      </c>
      <c r="G49" s="100" t="s">
        <v>538</v>
      </c>
      <c r="H49" s="158"/>
      <c r="I49" s="158"/>
      <c r="J49" s="167"/>
      <c r="K49" s="167"/>
      <c r="L49" s="167"/>
      <c r="M49" s="158"/>
      <c r="N49" s="158"/>
      <c r="O49" s="158"/>
      <c r="P49" s="158"/>
      <c r="Q49" s="167"/>
      <c r="R49" s="158"/>
      <c r="S49" s="101"/>
      <c r="T49" s="101"/>
    </row>
    <row r="50" spans="1:20" ht="15.75">
      <c r="A50" s="408" t="s">
        <v>369</v>
      </c>
      <c r="B50" s="409"/>
      <c r="C50" s="409"/>
      <c r="D50" s="409"/>
      <c r="E50" s="409"/>
      <c r="F50" s="409"/>
      <c r="G50" s="410"/>
      <c r="H50" s="334">
        <f>SUM(H7:H49)</f>
        <v>0</v>
      </c>
      <c r="I50" s="335">
        <f>SUM(I7:I49)</f>
        <v>0</v>
      </c>
      <c r="J50" s="335"/>
      <c r="K50" s="335"/>
      <c r="L50" s="335"/>
      <c r="M50" s="334">
        <f>SUM(M7:M49)</f>
        <v>0</v>
      </c>
      <c r="N50" s="334">
        <f>SUM(N7:N49)</f>
        <v>0</v>
      </c>
      <c r="O50" s="335">
        <v>0</v>
      </c>
      <c r="P50" s="335"/>
      <c r="Q50" s="334"/>
      <c r="R50" s="334">
        <f>SUM(R7:R49)</f>
        <v>0</v>
      </c>
      <c r="S50" s="334">
        <f>SUM(S7:S49)</f>
        <v>0</v>
      </c>
      <c r="T50" s="334">
        <f>SUM(T7:T49)</f>
        <v>0</v>
      </c>
    </row>
    <row r="53" spans="1:12" ht="18.75">
      <c r="A53" s="313" t="s">
        <v>560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</row>
  </sheetData>
  <sheetProtection/>
  <mergeCells count="19">
    <mergeCell ref="A50:G50"/>
    <mergeCell ref="P5:P6"/>
    <mergeCell ref="Q5:Q6"/>
    <mergeCell ref="R5:R6"/>
    <mergeCell ref="S5:S6"/>
    <mergeCell ref="T5:T6"/>
    <mergeCell ref="B6:C6"/>
    <mergeCell ref="J5:J6"/>
    <mergeCell ref="K5:K6"/>
    <mergeCell ref="L5:L6"/>
    <mergeCell ref="M5:M6"/>
    <mergeCell ref="N5:N6"/>
    <mergeCell ref="O5:O6"/>
    <mergeCell ref="A3:H3"/>
    <mergeCell ref="A5:E5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25" sqref="V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7">
      <selection activeCell="A5" sqref="A5"/>
    </sheetView>
  </sheetViews>
  <sheetFormatPr defaultColWidth="9.140625" defaultRowHeight="12.75"/>
  <cols>
    <col min="1" max="1" width="13.00390625" style="0" customWidth="1"/>
    <col min="2" max="2" width="25.7109375" style="0" customWidth="1"/>
    <col min="3" max="3" width="30.421875" style="0" customWidth="1"/>
    <col min="4" max="4" width="15.8515625" style="0" customWidth="1"/>
  </cols>
  <sheetData>
    <row r="1" spans="1:4" ht="17.25" customHeight="1">
      <c r="A1" s="412" t="s">
        <v>505</v>
      </c>
      <c r="B1" s="412"/>
      <c r="C1" s="412"/>
      <c r="D1" s="412"/>
    </row>
    <row r="2" spans="1:4" ht="17.25" customHeight="1">
      <c r="A2" s="412" t="s">
        <v>506</v>
      </c>
      <c r="B2" s="412"/>
      <c r="C2" s="412"/>
      <c r="D2" s="412"/>
    </row>
    <row r="3" spans="1:4" ht="17.25" customHeight="1">
      <c r="A3" s="412" t="s">
        <v>508</v>
      </c>
      <c r="B3" s="412"/>
      <c r="C3" s="412"/>
      <c r="D3" s="412"/>
    </row>
    <row r="4" spans="1:4" ht="17.25" customHeight="1">
      <c r="A4" s="412" t="s">
        <v>597</v>
      </c>
      <c r="B4" s="412"/>
      <c r="C4" s="412"/>
      <c r="D4" s="412"/>
    </row>
    <row r="5" ht="17.25" customHeight="1">
      <c r="A5" s="88"/>
    </row>
    <row r="6" spans="1:4" ht="18.75" customHeight="1">
      <c r="A6" s="411" t="s">
        <v>507</v>
      </c>
      <c r="B6" s="411"/>
      <c r="C6" s="411"/>
      <c r="D6" s="411"/>
    </row>
    <row r="7" spans="1:4" ht="18.75" customHeight="1">
      <c r="A7" s="411" t="s">
        <v>508</v>
      </c>
      <c r="B7" s="411"/>
      <c r="C7" s="411"/>
      <c r="D7" s="411"/>
    </row>
    <row r="8" spans="1:4" ht="18.75" customHeight="1">
      <c r="A8" s="411" t="s">
        <v>509</v>
      </c>
      <c r="B8" s="411"/>
      <c r="C8" s="411"/>
      <c r="D8" s="411"/>
    </row>
    <row r="9" spans="1:4" ht="18.75" customHeight="1">
      <c r="A9" s="411" t="s">
        <v>510</v>
      </c>
      <c r="B9" s="411"/>
      <c r="C9" s="411"/>
      <c r="D9" s="411"/>
    </row>
    <row r="10" spans="1:4" ht="18.75" customHeight="1">
      <c r="A10" s="411" t="s">
        <v>563</v>
      </c>
      <c r="B10" s="411"/>
      <c r="C10" s="411"/>
      <c r="D10" s="411"/>
    </row>
    <row r="11" ht="15.75" customHeight="1" thickBot="1">
      <c r="A11" s="88"/>
    </row>
    <row r="12" spans="1:4" ht="67.5" customHeight="1" thickBot="1">
      <c r="A12" s="250" t="s">
        <v>511</v>
      </c>
      <c r="B12" s="251" t="s">
        <v>512</v>
      </c>
      <c r="C12" s="251" t="s">
        <v>513</v>
      </c>
      <c r="D12" s="251" t="s">
        <v>514</v>
      </c>
    </row>
    <row r="13" spans="1:4" ht="57" customHeight="1" thickBot="1">
      <c r="A13" s="252">
        <v>385</v>
      </c>
      <c r="B13" s="253" t="s">
        <v>515</v>
      </c>
      <c r="C13" s="254" t="s">
        <v>516</v>
      </c>
      <c r="D13" s="255">
        <f>D14</f>
        <v>4080215.969999999</v>
      </c>
    </row>
    <row r="14" spans="1:4" ht="54.75" customHeight="1" thickBot="1">
      <c r="A14" s="256">
        <v>385</v>
      </c>
      <c r="B14" s="257" t="s">
        <v>517</v>
      </c>
      <c r="C14" s="258" t="s">
        <v>518</v>
      </c>
      <c r="D14" s="259">
        <f>D15+D16</f>
        <v>4080215.969999999</v>
      </c>
    </row>
    <row r="15" spans="1:4" ht="54" customHeight="1" thickBot="1">
      <c r="A15" s="256">
        <v>385</v>
      </c>
      <c r="B15" s="257" t="s">
        <v>519</v>
      </c>
      <c r="C15" s="260" t="s">
        <v>520</v>
      </c>
      <c r="D15" s="261">
        <v>-22963061</v>
      </c>
    </row>
    <row r="16" spans="1:4" ht="55.5" customHeight="1" thickBot="1">
      <c r="A16" s="262">
        <v>385</v>
      </c>
      <c r="B16" s="263" t="s">
        <v>521</v>
      </c>
      <c r="C16" s="264" t="s">
        <v>522</v>
      </c>
      <c r="D16" s="261">
        <f>Ведомст2019!I190</f>
        <v>27043276.97</v>
      </c>
    </row>
  </sheetData>
  <sheetProtection/>
  <mergeCells count="9">
    <mergeCell ref="A8:D8"/>
    <mergeCell ref="A9:D9"/>
    <mergeCell ref="A10:D10"/>
    <mergeCell ref="A1:D1"/>
    <mergeCell ref="A2:D2"/>
    <mergeCell ref="A3:D3"/>
    <mergeCell ref="A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R74" sqref="R74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3" width="2.7109375" style="0" customWidth="1"/>
    <col min="5" max="5" width="13.140625" style="0" hidden="1" customWidth="1"/>
    <col min="6" max="6" width="11.8515625" style="0" hidden="1" customWidth="1"/>
    <col min="7" max="9" width="9.140625" style="0" hidden="1" customWidth="1"/>
    <col min="10" max="10" width="11.140625" style="0" hidden="1" customWidth="1"/>
    <col min="11" max="11" width="11.28125" style="0" customWidth="1"/>
    <col min="12" max="16" width="9.140625" style="0" hidden="1" customWidth="1"/>
    <col min="17" max="17" width="15.57421875" style="0" customWidth="1"/>
  </cols>
  <sheetData>
    <row r="1" spans="1:17" ht="15.75">
      <c r="A1" s="413" t="s">
        <v>598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2" spans="1:17" ht="15.75">
      <c r="A2" s="346"/>
      <c r="B2" s="413" t="str">
        <f>'[2]Доходы'!I1</f>
        <v>Приложение № 1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346"/>
    </row>
    <row r="3" ht="13.5" thickBot="1">
      <c r="A3" s="265"/>
    </row>
    <row r="4" spans="1:17" ht="12.75">
      <c r="A4" s="414" t="s">
        <v>133</v>
      </c>
      <c r="B4" s="416" t="s">
        <v>402</v>
      </c>
      <c r="C4" s="417"/>
      <c r="D4" s="420" t="s">
        <v>214</v>
      </c>
      <c r="E4" s="422" t="s">
        <v>523</v>
      </c>
      <c r="F4" s="422" t="s">
        <v>385</v>
      </c>
      <c r="G4" s="422" t="s">
        <v>383</v>
      </c>
      <c r="H4" s="422" t="s">
        <v>524</v>
      </c>
      <c r="I4" s="422" t="s">
        <v>525</v>
      </c>
      <c r="J4" s="422" t="s">
        <v>526</v>
      </c>
      <c r="K4" s="422" t="s">
        <v>527</v>
      </c>
      <c r="L4" s="422" t="s">
        <v>528</v>
      </c>
      <c r="M4" s="422" t="s">
        <v>529</v>
      </c>
      <c r="N4" s="422" t="s">
        <v>530</v>
      </c>
      <c r="O4" s="422" t="s">
        <v>392</v>
      </c>
      <c r="P4" s="422" t="s">
        <v>392</v>
      </c>
      <c r="Q4" s="424" t="s">
        <v>531</v>
      </c>
    </row>
    <row r="5" spans="1:17" ht="12.75">
      <c r="A5" s="415"/>
      <c r="B5" s="418"/>
      <c r="C5" s="419"/>
      <c r="D5" s="421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5"/>
    </row>
    <row r="6" spans="1:17" ht="15" hidden="1">
      <c r="A6" s="266">
        <v>100</v>
      </c>
      <c r="B6" s="61" t="s">
        <v>408</v>
      </c>
      <c r="C6" s="61"/>
      <c r="D6" s="61" t="s">
        <v>175</v>
      </c>
      <c r="E6" s="267"/>
      <c r="F6" s="267"/>
      <c r="G6" s="267">
        <f aca="true" t="shared" si="0" ref="G6:G11">Q6</f>
        <v>0</v>
      </c>
      <c r="H6" s="267">
        <f aca="true" t="shared" si="1" ref="H6:H11">Q6</f>
        <v>0</v>
      </c>
      <c r="I6" s="267">
        <f aca="true" t="shared" si="2" ref="I6:I11">Q6</f>
        <v>0</v>
      </c>
      <c r="J6" s="268">
        <f aca="true" t="shared" si="3" ref="J6:J11">Q6</f>
        <v>0</v>
      </c>
      <c r="K6" s="269">
        <f aca="true" t="shared" si="4" ref="K6:K11">Q6</f>
        <v>0</v>
      </c>
      <c r="L6" s="267"/>
      <c r="M6" s="267"/>
      <c r="N6" s="267"/>
      <c r="O6" s="267"/>
      <c r="P6" s="267"/>
      <c r="Q6" s="267"/>
    </row>
    <row r="7" spans="1:17" ht="15" hidden="1">
      <c r="A7" s="266">
        <v>100</v>
      </c>
      <c r="B7" s="61" t="s">
        <v>410</v>
      </c>
      <c r="C7" s="61"/>
      <c r="D7" s="61" t="s">
        <v>175</v>
      </c>
      <c r="E7" s="267"/>
      <c r="F7" s="267"/>
      <c r="G7" s="267">
        <f t="shared" si="0"/>
        <v>0</v>
      </c>
      <c r="H7" s="267">
        <f t="shared" si="1"/>
        <v>0</v>
      </c>
      <c r="I7" s="267">
        <f t="shared" si="2"/>
        <v>0</v>
      </c>
      <c r="J7" s="268">
        <f t="shared" si="3"/>
        <v>0</v>
      </c>
      <c r="K7" s="269">
        <f t="shared" si="4"/>
        <v>0</v>
      </c>
      <c r="L7" s="267"/>
      <c r="M7" s="267"/>
      <c r="N7" s="267"/>
      <c r="O7" s="267"/>
      <c r="P7" s="267"/>
      <c r="Q7" s="267"/>
    </row>
    <row r="8" spans="1:17" ht="15" hidden="1">
      <c r="A8" s="266">
        <v>100</v>
      </c>
      <c r="B8" s="61" t="s">
        <v>412</v>
      </c>
      <c r="C8" s="61"/>
      <c r="D8" s="61" t="s">
        <v>175</v>
      </c>
      <c r="E8" s="267"/>
      <c r="F8" s="267"/>
      <c r="G8" s="267">
        <f t="shared" si="0"/>
        <v>0</v>
      </c>
      <c r="H8" s="267">
        <f t="shared" si="1"/>
        <v>0</v>
      </c>
      <c r="I8" s="267">
        <f t="shared" si="2"/>
        <v>0</v>
      </c>
      <c r="J8" s="268">
        <f t="shared" si="3"/>
        <v>0</v>
      </c>
      <c r="K8" s="269">
        <f t="shared" si="4"/>
        <v>0</v>
      </c>
      <c r="L8" s="267"/>
      <c r="M8" s="270"/>
      <c r="N8" s="267"/>
      <c r="O8" s="267"/>
      <c r="P8" s="267"/>
      <c r="Q8" s="267"/>
    </row>
    <row r="9" spans="1:17" ht="15" hidden="1">
      <c r="A9" s="266">
        <v>100</v>
      </c>
      <c r="B9" s="61" t="s">
        <v>414</v>
      </c>
      <c r="C9" s="61"/>
      <c r="D9" s="61" t="s">
        <v>175</v>
      </c>
      <c r="E9" s="267"/>
      <c r="F9" s="270"/>
      <c r="G9" s="267">
        <f t="shared" si="0"/>
        <v>0</v>
      </c>
      <c r="H9" s="267">
        <f t="shared" si="1"/>
        <v>0</v>
      </c>
      <c r="I9" s="267">
        <f t="shared" si="2"/>
        <v>0</v>
      </c>
      <c r="J9" s="268">
        <f t="shared" si="3"/>
        <v>0</v>
      </c>
      <c r="K9" s="269">
        <f t="shared" si="4"/>
        <v>0</v>
      </c>
      <c r="L9" s="267"/>
      <c r="M9" s="270"/>
      <c r="N9" s="267"/>
      <c r="O9" s="267"/>
      <c r="P9" s="267"/>
      <c r="Q9" s="267"/>
    </row>
    <row r="10" spans="1:17" ht="15" hidden="1">
      <c r="A10" s="266">
        <v>161</v>
      </c>
      <c r="B10" s="61" t="s">
        <v>416</v>
      </c>
      <c r="C10" s="61"/>
      <c r="D10" s="61" t="s">
        <v>417</v>
      </c>
      <c r="E10" s="267"/>
      <c r="F10" s="267">
        <f>Q10</f>
        <v>0</v>
      </c>
      <c r="G10" s="267">
        <f t="shared" si="0"/>
        <v>0</v>
      </c>
      <c r="H10" s="267">
        <f t="shared" si="1"/>
        <v>0</v>
      </c>
      <c r="I10" s="267">
        <f t="shared" si="2"/>
        <v>0</v>
      </c>
      <c r="J10" s="267">
        <f t="shared" si="3"/>
        <v>0</v>
      </c>
      <c r="K10" s="269">
        <f t="shared" si="4"/>
        <v>0</v>
      </c>
      <c r="L10" s="267">
        <f>Q10</f>
        <v>0</v>
      </c>
      <c r="M10" s="270"/>
      <c r="N10" s="267"/>
      <c r="O10" s="267">
        <f>Q10</f>
        <v>0</v>
      </c>
      <c r="P10" s="267">
        <f>Q10</f>
        <v>0</v>
      </c>
      <c r="Q10" s="267"/>
    </row>
    <row r="11" spans="1:17" ht="15" hidden="1">
      <c r="A11" s="266">
        <v>182</v>
      </c>
      <c r="B11" s="61" t="s">
        <v>419</v>
      </c>
      <c r="C11" s="61"/>
      <c r="D11" s="61" t="s">
        <v>175</v>
      </c>
      <c r="E11" s="267"/>
      <c r="F11" s="267">
        <f>Q11</f>
        <v>0</v>
      </c>
      <c r="G11" s="267">
        <f t="shared" si="0"/>
        <v>0</v>
      </c>
      <c r="H11" s="267">
        <f t="shared" si="1"/>
        <v>0</v>
      </c>
      <c r="I11" s="267">
        <f t="shared" si="2"/>
        <v>0</v>
      </c>
      <c r="J11" s="267">
        <f t="shared" si="3"/>
        <v>0</v>
      </c>
      <c r="K11" s="269">
        <f t="shared" si="4"/>
        <v>0</v>
      </c>
      <c r="L11" s="267">
        <f>Q11</f>
        <v>0</v>
      </c>
      <c r="M11" s="270"/>
      <c r="N11" s="267"/>
      <c r="O11" s="267">
        <f>Q11</f>
        <v>0</v>
      </c>
      <c r="P11" s="267">
        <f>Q11</f>
        <v>0</v>
      </c>
      <c r="Q11" s="267"/>
    </row>
    <row r="12" spans="1:17" ht="15" hidden="1">
      <c r="A12" s="271">
        <v>182</v>
      </c>
      <c r="B12" s="272" t="s">
        <v>420</v>
      </c>
      <c r="C12" s="272"/>
      <c r="D12" s="272" t="s">
        <v>175</v>
      </c>
      <c r="E12" s="267"/>
      <c r="F12" s="267"/>
      <c r="G12" s="267"/>
      <c r="H12" s="267"/>
      <c r="I12" s="267"/>
      <c r="J12" s="267"/>
      <c r="K12" s="269"/>
      <c r="L12" s="267"/>
      <c r="M12" s="273"/>
      <c r="N12" s="274"/>
      <c r="O12" s="274"/>
      <c r="P12" s="274"/>
      <c r="Q12" s="267"/>
    </row>
    <row r="13" spans="1:17" ht="15">
      <c r="A13" s="266">
        <v>182</v>
      </c>
      <c r="B13" s="61" t="s">
        <v>421</v>
      </c>
      <c r="C13" s="61"/>
      <c r="D13" s="61" t="s">
        <v>175</v>
      </c>
      <c r="E13" s="267"/>
      <c r="F13" s="267"/>
      <c r="G13" s="267"/>
      <c r="H13" s="267"/>
      <c r="I13" s="267"/>
      <c r="J13" s="267"/>
      <c r="K13" s="269">
        <v>100</v>
      </c>
      <c r="L13" s="267"/>
      <c r="M13" s="267"/>
      <c r="N13" s="196"/>
      <c r="O13" s="196"/>
      <c r="P13" s="196"/>
      <c r="Q13" s="269">
        <v>100</v>
      </c>
    </row>
    <row r="14" spans="1:17" ht="15" hidden="1">
      <c r="A14" s="266">
        <v>182</v>
      </c>
      <c r="B14" s="61" t="s">
        <v>422</v>
      </c>
      <c r="C14" s="61"/>
      <c r="D14" s="61" t="s">
        <v>175</v>
      </c>
      <c r="E14" s="267"/>
      <c r="F14" s="267"/>
      <c r="G14" s="267"/>
      <c r="H14" s="267"/>
      <c r="I14" s="267"/>
      <c r="J14" s="267"/>
      <c r="K14" s="269"/>
      <c r="L14" s="267"/>
      <c r="M14" s="267"/>
      <c r="N14" s="196"/>
      <c r="O14" s="196"/>
      <c r="P14" s="196"/>
      <c r="Q14" s="269"/>
    </row>
    <row r="15" spans="1:17" ht="15">
      <c r="A15" s="266">
        <v>182</v>
      </c>
      <c r="B15" s="61" t="s">
        <v>423</v>
      </c>
      <c r="C15" s="61"/>
      <c r="D15" s="61" t="s">
        <v>175</v>
      </c>
      <c r="E15" s="267"/>
      <c r="F15" s="267"/>
      <c r="G15" s="267"/>
      <c r="H15" s="267"/>
      <c r="I15" s="267"/>
      <c r="J15" s="267"/>
      <c r="K15" s="269">
        <v>-100</v>
      </c>
      <c r="L15" s="267"/>
      <c r="M15" s="267"/>
      <c r="N15" s="196"/>
      <c r="O15" s="196"/>
      <c r="P15" s="196"/>
      <c r="Q15" s="269">
        <v>-100</v>
      </c>
    </row>
    <row r="16" spans="1:17" ht="15" hidden="1">
      <c r="A16" s="266">
        <v>182</v>
      </c>
      <c r="B16" s="61" t="s">
        <v>424</v>
      </c>
      <c r="C16" s="61"/>
      <c r="D16" s="61" t="s">
        <v>175</v>
      </c>
      <c r="E16" s="267"/>
      <c r="F16" s="267"/>
      <c r="G16" s="267"/>
      <c r="H16" s="267"/>
      <c r="I16" s="267"/>
      <c r="J16" s="267"/>
      <c r="K16" s="269"/>
      <c r="L16" s="267"/>
      <c r="M16" s="267"/>
      <c r="N16" s="196"/>
      <c r="O16" s="196"/>
      <c r="P16" s="196"/>
      <c r="Q16" s="269"/>
    </row>
    <row r="17" spans="1:17" ht="15" hidden="1">
      <c r="A17" s="266">
        <v>182</v>
      </c>
      <c r="B17" s="61" t="s">
        <v>425</v>
      </c>
      <c r="C17" s="61"/>
      <c r="D17" s="61" t="s">
        <v>175</v>
      </c>
      <c r="E17" s="267"/>
      <c r="F17" s="267"/>
      <c r="G17" s="267"/>
      <c r="H17" s="267"/>
      <c r="I17" s="267"/>
      <c r="J17" s="267"/>
      <c r="K17" s="269"/>
      <c r="L17" s="267"/>
      <c r="M17" s="267"/>
      <c r="N17" s="196"/>
      <c r="O17" s="196"/>
      <c r="P17" s="196"/>
      <c r="Q17" s="269"/>
    </row>
    <row r="18" spans="1:17" ht="15" hidden="1">
      <c r="A18" s="266">
        <v>182</v>
      </c>
      <c r="B18" s="61" t="s">
        <v>426</v>
      </c>
      <c r="C18" s="61"/>
      <c r="D18" s="61" t="s">
        <v>175</v>
      </c>
      <c r="E18" s="267"/>
      <c r="F18" s="267"/>
      <c r="G18" s="267"/>
      <c r="H18" s="267"/>
      <c r="I18" s="267"/>
      <c r="J18" s="267"/>
      <c r="K18" s="269"/>
      <c r="L18" s="267"/>
      <c r="M18" s="267"/>
      <c r="N18" s="196"/>
      <c r="O18" s="196"/>
      <c r="P18" s="196"/>
      <c r="Q18" s="269"/>
    </row>
    <row r="19" spans="1:17" ht="15" hidden="1">
      <c r="A19" s="266">
        <v>182</v>
      </c>
      <c r="B19" s="61" t="s">
        <v>427</v>
      </c>
      <c r="C19" s="61"/>
      <c r="D19" s="61" t="s">
        <v>175</v>
      </c>
      <c r="E19" s="267"/>
      <c r="F19" s="267"/>
      <c r="G19" s="267"/>
      <c r="H19" s="267"/>
      <c r="I19" s="267"/>
      <c r="J19" s="267"/>
      <c r="K19" s="269"/>
      <c r="L19" s="267"/>
      <c r="M19" s="267"/>
      <c r="N19" s="196"/>
      <c r="O19" s="196"/>
      <c r="P19" s="196"/>
      <c r="Q19" s="269"/>
    </row>
    <row r="20" spans="1:17" ht="15" hidden="1">
      <c r="A20" s="266">
        <v>182</v>
      </c>
      <c r="B20" s="61" t="s">
        <v>428</v>
      </c>
      <c r="C20" s="61"/>
      <c r="D20" s="61" t="s">
        <v>175</v>
      </c>
      <c r="E20" s="267"/>
      <c r="F20" s="267"/>
      <c r="G20" s="267"/>
      <c r="H20" s="267"/>
      <c r="I20" s="267"/>
      <c r="J20" s="267"/>
      <c r="K20" s="269"/>
      <c r="L20" s="267"/>
      <c r="M20" s="267"/>
      <c r="N20" s="196"/>
      <c r="O20" s="196"/>
      <c r="P20" s="196"/>
      <c r="Q20" s="269"/>
    </row>
    <row r="21" spans="1:17" ht="15" hidden="1">
      <c r="A21" s="266">
        <v>182</v>
      </c>
      <c r="B21" s="61" t="s">
        <v>429</v>
      </c>
      <c r="C21" s="61"/>
      <c r="D21" s="61" t="s">
        <v>175</v>
      </c>
      <c r="E21" s="267"/>
      <c r="F21" s="267"/>
      <c r="G21" s="267"/>
      <c r="H21" s="267"/>
      <c r="I21" s="267"/>
      <c r="J21" s="267"/>
      <c r="K21" s="269"/>
      <c r="L21" s="267"/>
      <c r="M21" s="267"/>
      <c r="N21" s="196"/>
      <c r="O21" s="196"/>
      <c r="P21" s="196"/>
      <c r="Q21" s="269"/>
    </row>
    <row r="22" spans="1:17" ht="15" hidden="1">
      <c r="A22" s="266">
        <v>182</v>
      </c>
      <c r="B22" s="61" t="s">
        <v>573</v>
      </c>
      <c r="C22" s="61"/>
      <c r="D22" s="61" t="s">
        <v>175</v>
      </c>
      <c r="E22" s="267"/>
      <c r="F22" s="267"/>
      <c r="G22" s="267"/>
      <c r="H22" s="267"/>
      <c r="I22" s="267"/>
      <c r="J22" s="267"/>
      <c r="K22" s="269"/>
      <c r="L22" s="267"/>
      <c r="M22" s="267"/>
      <c r="N22" s="196"/>
      <c r="O22" s="196"/>
      <c r="P22" s="196"/>
      <c r="Q22" s="269"/>
    </row>
    <row r="23" spans="1:17" ht="15" hidden="1">
      <c r="A23" s="266">
        <v>182</v>
      </c>
      <c r="B23" s="61" t="s">
        <v>431</v>
      </c>
      <c r="C23" s="61"/>
      <c r="D23" s="61" t="s">
        <v>175</v>
      </c>
      <c r="E23" s="267"/>
      <c r="F23" s="267"/>
      <c r="G23" s="267"/>
      <c r="H23" s="267"/>
      <c r="I23" s="267"/>
      <c r="J23" s="267"/>
      <c r="K23" s="269"/>
      <c r="L23" s="267"/>
      <c r="M23" s="267"/>
      <c r="N23" s="196"/>
      <c r="O23" s="196"/>
      <c r="P23" s="196"/>
      <c r="Q23" s="269"/>
    </row>
    <row r="24" spans="1:17" ht="15">
      <c r="A24" s="266">
        <v>182</v>
      </c>
      <c r="B24" s="61" t="s">
        <v>432</v>
      </c>
      <c r="C24" s="61"/>
      <c r="D24" s="61" t="s">
        <v>175</v>
      </c>
      <c r="E24" s="267"/>
      <c r="F24" s="267"/>
      <c r="G24" s="267"/>
      <c r="H24" s="267"/>
      <c r="I24" s="267"/>
      <c r="J24" s="267"/>
      <c r="K24" s="269">
        <v>30217</v>
      </c>
      <c r="L24" s="267"/>
      <c r="M24" s="267"/>
      <c r="N24" s="196"/>
      <c r="O24" s="196"/>
      <c r="P24" s="196"/>
      <c r="Q24" s="269">
        <v>30217</v>
      </c>
    </row>
    <row r="25" spans="1:17" ht="15.75" customHeight="1">
      <c r="A25" s="266">
        <v>182</v>
      </c>
      <c r="B25" s="61" t="s">
        <v>433</v>
      </c>
      <c r="C25" s="61"/>
      <c r="D25" s="61" t="s">
        <v>175</v>
      </c>
      <c r="E25" s="267"/>
      <c r="F25" s="267"/>
      <c r="G25" s="267"/>
      <c r="H25" s="267"/>
      <c r="I25" s="267"/>
      <c r="J25" s="267"/>
      <c r="K25" s="269">
        <v>1</v>
      </c>
      <c r="L25" s="267"/>
      <c r="M25" s="267"/>
      <c r="N25" s="196"/>
      <c r="O25" s="196"/>
      <c r="P25" s="196"/>
      <c r="Q25" s="269">
        <v>1</v>
      </c>
    </row>
    <row r="26" spans="1:17" ht="15" hidden="1">
      <c r="A26" s="266">
        <v>182</v>
      </c>
      <c r="B26" s="61" t="s">
        <v>574</v>
      </c>
      <c r="C26" s="61"/>
      <c r="D26" s="61" t="s">
        <v>175</v>
      </c>
      <c r="E26" s="267"/>
      <c r="F26" s="267"/>
      <c r="G26" s="267"/>
      <c r="H26" s="267"/>
      <c r="I26" s="267"/>
      <c r="J26" s="267"/>
      <c r="K26" s="269"/>
      <c r="L26" s="267"/>
      <c r="M26" s="267"/>
      <c r="N26" s="196"/>
      <c r="O26" s="196"/>
      <c r="P26" s="196"/>
      <c r="Q26" s="269"/>
    </row>
    <row r="27" spans="1:17" ht="15" hidden="1">
      <c r="A27" s="266">
        <v>182</v>
      </c>
      <c r="B27" s="61" t="s">
        <v>434</v>
      </c>
      <c r="C27" s="61"/>
      <c r="D27" s="61" t="s">
        <v>175</v>
      </c>
      <c r="E27" s="267"/>
      <c r="F27" s="267"/>
      <c r="G27" s="267"/>
      <c r="H27" s="267"/>
      <c r="I27" s="267"/>
      <c r="J27" s="267"/>
      <c r="K27" s="269"/>
      <c r="L27" s="267"/>
      <c r="M27" s="267"/>
      <c r="N27" s="196"/>
      <c r="O27" s="196"/>
      <c r="P27" s="196"/>
      <c r="Q27" s="269"/>
    </row>
    <row r="28" spans="1:17" ht="15" hidden="1">
      <c r="A28" s="266">
        <v>182</v>
      </c>
      <c r="B28" s="61" t="s">
        <v>434</v>
      </c>
      <c r="C28" s="61"/>
      <c r="D28" s="61" t="s">
        <v>175</v>
      </c>
      <c r="E28" s="267"/>
      <c r="F28" s="267"/>
      <c r="G28" s="267"/>
      <c r="H28" s="267"/>
      <c r="I28" s="267"/>
      <c r="J28" s="267"/>
      <c r="K28" s="269"/>
      <c r="L28" s="267"/>
      <c r="M28" s="267"/>
      <c r="N28" s="196"/>
      <c r="O28" s="196"/>
      <c r="P28" s="196"/>
      <c r="Q28" s="269"/>
    </row>
    <row r="29" spans="1:17" ht="15" hidden="1">
      <c r="A29" s="266">
        <v>182</v>
      </c>
      <c r="B29" s="61" t="s">
        <v>436</v>
      </c>
      <c r="C29" s="61"/>
      <c r="D29" s="61" t="s">
        <v>175</v>
      </c>
      <c r="E29" s="267"/>
      <c r="F29" s="267"/>
      <c r="G29" s="267"/>
      <c r="H29" s="267"/>
      <c r="I29" s="267"/>
      <c r="J29" s="267"/>
      <c r="K29" s="269"/>
      <c r="L29" s="267"/>
      <c r="M29" s="267"/>
      <c r="N29" s="196"/>
      <c r="O29" s="196"/>
      <c r="P29" s="196"/>
      <c r="Q29" s="269"/>
    </row>
    <row r="30" spans="1:17" ht="15" hidden="1">
      <c r="A30" s="266">
        <v>182</v>
      </c>
      <c r="B30" s="61" t="s">
        <v>437</v>
      </c>
      <c r="C30" s="61"/>
      <c r="D30" s="61" t="s">
        <v>175</v>
      </c>
      <c r="E30" s="267"/>
      <c r="F30" s="267"/>
      <c r="G30" s="267"/>
      <c r="H30" s="267"/>
      <c r="I30" s="267"/>
      <c r="J30" s="267"/>
      <c r="K30" s="269"/>
      <c r="L30" s="267"/>
      <c r="M30" s="267"/>
      <c r="N30" s="196"/>
      <c r="O30" s="196"/>
      <c r="P30" s="196"/>
      <c r="Q30" s="269"/>
    </row>
    <row r="31" spans="1:17" ht="15">
      <c r="A31" s="266">
        <v>182</v>
      </c>
      <c r="B31" s="61" t="s">
        <v>438</v>
      </c>
      <c r="C31" s="61"/>
      <c r="D31" s="61" t="s">
        <v>175</v>
      </c>
      <c r="E31" s="267"/>
      <c r="F31" s="267"/>
      <c r="G31" s="267"/>
      <c r="H31" s="267"/>
      <c r="I31" s="267"/>
      <c r="J31" s="267"/>
      <c r="K31" s="269">
        <v>216</v>
      </c>
      <c r="L31" s="267"/>
      <c r="M31" s="267"/>
      <c r="N31" s="196"/>
      <c r="O31" s="196"/>
      <c r="P31" s="196"/>
      <c r="Q31" s="269">
        <v>216</v>
      </c>
    </row>
    <row r="32" spans="1:17" ht="15.75" customHeight="1" hidden="1">
      <c r="A32" s="266">
        <v>182</v>
      </c>
      <c r="B32" s="61" t="s">
        <v>439</v>
      </c>
      <c r="C32" s="61"/>
      <c r="D32" s="61" t="s">
        <v>175</v>
      </c>
      <c r="E32" s="267"/>
      <c r="F32" s="267"/>
      <c r="G32" s="267"/>
      <c r="H32" s="267"/>
      <c r="I32" s="267"/>
      <c r="J32" s="267"/>
      <c r="K32" s="269"/>
      <c r="L32" s="267"/>
      <c r="M32" s="267"/>
      <c r="N32" s="196"/>
      <c r="O32" s="196"/>
      <c r="P32" s="196"/>
      <c r="Q32" s="269"/>
    </row>
    <row r="33" spans="1:17" ht="15" hidden="1">
      <c r="A33" s="266">
        <v>182</v>
      </c>
      <c r="B33" s="61" t="s">
        <v>441</v>
      </c>
      <c r="C33" s="61"/>
      <c r="D33" s="61" t="s">
        <v>175</v>
      </c>
      <c r="E33" s="267"/>
      <c r="F33" s="267"/>
      <c r="G33" s="267"/>
      <c r="H33" s="267"/>
      <c r="I33" s="267"/>
      <c r="J33" s="267"/>
      <c r="K33" s="269"/>
      <c r="L33" s="267"/>
      <c r="M33" s="267"/>
      <c r="N33" s="196"/>
      <c r="O33" s="196"/>
      <c r="P33" s="196"/>
      <c r="Q33" s="269"/>
    </row>
    <row r="34" spans="1:17" ht="15" hidden="1">
      <c r="A34" s="266">
        <v>182</v>
      </c>
      <c r="B34" s="61" t="s">
        <v>443</v>
      </c>
      <c r="C34" s="61"/>
      <c r="D34" s="61" t="s">
        <v>175</v>
      </c>
      <c r="E34" s="267"/>
      <c r="F34" s="267"/>
      <c r="G34" s="267"/>
      <c r="H34" s="267"/>
      <c r="I34" s="267"/>
      <c r="J34" s="267"/>
      <c r="K34" s="269"/>
      <c r="L34" s="267"/>
      <c r="M34" s="267"/>
      <c r="N34" s="196"/>
      <c r="O34" s="196"/>
      <c r="P34" s="196"/>
      <c r="Q34" s="269"/>
    </row>
    <row r="35" spans="1:17" ht="15" hidden="1">
      <c r="A35" s="266">
        <v>182</v>
      </c>
      <c r="B35" s="61" t="s">
        <v>444</v>
      </c>
      <c r="C35" s="61"/>
      <c r="D35" s="61" t="s">
        <v>175</v>
      </c>
      <c r="E35" s="267"/>
      <c r="F35" s="267"/>
      <c r="G35" s="267"/>
      <c r="H35" s="267"/>
      <c r="I35" s="267"/>
      <c r="J35" s="267"/>
      <c r="K35" s="269"/>
      <c r="L35" s="267"/>
      <c r="M35" s="267"/>
      <c r="N35" s="196"/>
      <c r="O35" s="196"/>
      <c r="P35" s="196"/>
      <c r="Q35" s="269"/>
    </row>
    <row r="36" spans="1:17" ht="15" hidden="1">
      <c r="A36" s="266">
        <v>182</v>
      </c>
      <c r="B36" s="61" t="s">
        <v>445</v>
      </c>
      <c r="C36" s="61"/>
      <c r="D36" s="61" t="s">
        <v>175</v>
      </c>
      <c r="E36" s="267"/>
      <c r="F36" s="267"/>
      <c r="G36" s="267"/>
      <c r="H36" s="267"/>
      <c r="I36" s="267"/>
      <c r="J36" s="267"/>
      <c r="K36" s="269"/>
      <c r="L36" s="267"/>
      <c r="M36" s="267"/>
      <c r="N36" s="196"/>
      <c r="O36" s="196"/>
      <c r="P36" s="196"/>
      <c r="Q36" s="269"/>
    </row>
    <row r="37" spans="1:17" ht="15" hidden="1">
      <c r="A37" s="266">
        <v>182</v>
      </c>
      <c r="B37" s="61" t="s">
        <v>446</v>
      </c>
      <c r="C37" s="61"/>
      <c r="D37" s="61" t="s">
        <v>175</v>
      </c>
      <c r="E37" s="267"/>
      <c r="F37" s="267"/>
      <c r="G37" s="267"/>
      <c r="H37" s="267"/>
      <c r="I37" s="267"/>
      <c r="J37" s="267"/>
      <c r="K37" s="269"/>
      <c r="L37" s="267"/>
      <c r="M37" s="267"/>
      <c r="N37" s="196"/>
      <c r="O37" s="196"/>
      <c r="P37" s="196"/>
      <c r="Q37" s="269"/>
    </row>
    <row r="38" spans="1:17" ht="15" hidden="1">
      <c r="A38" s="266">
        <v>182</v>
      </c>
      <c r="B38" s="61" t="s">
        <v>447</v>
      </c>
      <c r="C38" s="61"/>
      <c r="D38" s="61" t="s">
        <v>175</v>
      </c>
      <c r="E38" s="267"/>
      <c r="F38" s="267"/>
      <c r="G38" s="267"/>
      <c r="H38" s="267"/>
      <c r="I38" s="267"/>
      <c r="J38" s="267"/>
      <c r="K38" s="269"/>
      <c r="L38" s="267"/>
      <c r="M38" s="267"/>
      <c r="N38" s="196"/>
      <c r="O38" s="196"/>
      <c r="P38" s="196"/>
      <c r="Q38" s="269"/>
    </row>
    <row r="39" spans="1:17" ht="15">
      <c r="A39" s="266">
        <v>182</v>
      </c>
      <c r="B39" s="61" t="s">
        <v>448</v>
      </c>
      <c r="C39" s="61"/>
      <c r="D39" s="61" t="s">
        <v>175</v>
      </c>
      <c r="E39" s="267"/>
      <c r="F39" s="267"/>
      <c r="G39" s="267"/>
      <c r="H39" s="267"/>
      <c r="I39" s="267"/>
      <c r="J39" s="268"/>
      <c r="K39" s="269">
        <v>-31550</v>
      </c>
      <c r="L39" s="267"/>
      <c r="M39" s="267"/>
      <c r="N39" s="196"/>
      <c r="O39" s="196"/>
      <c r="P39" s="196"/>
      <c r="Q39" s="269">
        <v>-31550</v>
      </c>
    </row>
    <row r="40" spans="1:17" ht="15">
      <c r="A40" s="266">
        <v>182</v>
      </c>
      <c r="B40" s="61" t="s">
        <v>449</v>
      </c>
      <c r="C40" s="61"/>
      <c r="D40" s="61" t="s">
        <v>175</v>
      </c>
      <c r="E40" s="267"/>
      <c r="F40" s="267"/>
      <c r="G40" s="267"/>
      <c r="H40" s="267"/>
      <c r="I40" s="267"/>
      <c r="J40" s="267"/>
      <c r="K40" s="269">
        <v>1116</v>
      </c>
      <c r="L40" s="267"/>
      <c r="M40" s="267"/>
      <c r="N40" s="196"/>
      <c r="O40" s="196"/>
      <c r="P40" s="196"/>
      <c r="Q40" s="269">
        <v>1116</v>
      </c>
    </row>
    <row r="41" spans="1:17" ht="14.25" customHeight="1" hidden="1">
      <c r="A41" s="266">
        <v>182</v>
      </c>
      <c r="B41" s="61" t="s">
        <v>450</v>
      </c>
      <c r="C41" s="61"/>
      <c r="D41" s="61" t="s">
        <v>175</v>
      </c>
      <c r="E41" s="267"/>
      <c r="F41" s="267"/>
      <c r="G41" s="267"/>
      <c r="H41" s="267"/>
      <c r="I41" s="267">
        <f aca="true" t="shared" si="5" ref="I41:I56">P41</f>
        <v>0</v>
      </c>
      <c r="J41" s="267"/>
      <c r="K41" s="269"/>
      <c r="L41" s="267"/>
      <c r="M41" s="267"/>
      <c r="N41" s="196"/>
      <c r="O41" s="196"/>
      <c r="P41" s="196"/>
      <c r="Q41" s="269"/>
    </row>
    <row r="42" spans="1:17" ht="15" hidden="1">
      <c r="A42" s="266">
        <v>182</v>
      </c>
      <c r="B42" s="61" t="s">
        <v>532</v>
      </c>
      <c r="C42" s="61"/>
      <c r="D42" s="61" t="s">
        <v>175</v>
      </c>
      <c r="E42" s="267"/>
      <c r="F42" s="267"/>
      <c r="G42" s="267">
        <f aca="true" t="shared" si="6" ref="G42:G53">Q42</f>
        <v>0</v>
      </c>
      <c r="H42" s="267"/>
      <c r="I42" s="267">
        <f t="shared" si="5"/>
        <v>0</v>
      </c>
      <c r="J42" s="267"/>
      <c r="K42" s="269"/>
      <c r="L42" s="267"/>
      <c r="M42" s="267"/>
      <c r="N42" s="196"/>
      <c r="O42" s="196"/>
      <c r="P42" s="196"/>
      <c r="Q42" s="269"/>
    </row>
    <row r="43" spans="1:17" ht="15" hidden="1">
      <c r="A43" s="275">
        <v>385</v>
      </c>
      <c r="B43" s="61" t="s">
        <v>452</v>
      </c>
      <c r="C43" s="61"/>
      <c r="D43" s="61" t="s">
        <v>175</v>
      </c>
      <c r="E43" s="267"/>
      <c r="F43" s="267"/>
      <c r="G43" s="267">
        <f t="shared" si="6"/>
        <v>0</v>
      </c>
      <c r="H43" s="267"/>
      <c r="I43" s="267">
        <f t="shared" si="5"/>
        <v>0</v>
      </c>
      <c r="J43" s="267"/>
      <c r="K43" s="269"/>
      <c r="L43" s="267"/>
      <c r="M43" s="267"/>
      <c r="N43" s="196"/>
      <c r="O43" s="196"/>
      <c r="P43" s="196"/>
      <c r="Q43" s="269"/>
    </row>
    <row r="44" spans="1:17" ht="15" hidden="1">
      <c r="A44" s="275">
        <v>385</v>
      </c>
      <c r="B44" s="61" t="s">
        <v>453</v>
      </c>
      <c r="C44" s="61"/>
      <c r="D44" s="61" t="s">
        <v>175</v>
      </c>
      <c r="E44" s="267"/>
      <c r="F44" s="267"/>
      <c r="G44" s="267">
        <f t="shared" si="6"/>
        <v>0</v>
      </c>
      <c r="H44" s="267"/>
      <c r="I44" s="267">
        <f t="shared" si="5"/>
        <v>0</v>
      </c>
      <c r="J44" s="267"/>
      <c r="K44" s="269"/>
      <c r="L44" s="267"/>
      <c r="M44" s="267"/>
      <c r="N44" s="196"/>
      <c r="O44" s="196"/>
      <c r="P44" s="196"/>
      <c r="Q44" s="269"/>
    </row>
    <row r="45" spans="1:17" ht="15" hidden="1">
      <c r="A45" s="275">
        <v>385</v>
      </c>
      <c r="B45" s="61" t="s">
        <v>455</v>
      </c>
      <c r="C45" s="61"/>
      <c r="D45" s="61" t="s">
        <v>0</v>
      </c>
      <c r="E45" s="267"/>
      <c r="F45" s="267"/>
      <c r="G45" s="267">
        <f t="shared" si="6"/>
        <v>0</v>
      </c>
      <c r="H45" s="267"/>
      <c r="I45" s="267">
        <f t="shared" si="5"/>
        <v>0</v>
      </c>
      <c r="J45" s="267"/>
      <c r="K45" s="269"/>
      <c r="L45" s="267"/>
      <c r="M45" s="267"/>
      <c r="N45" s="196"/>
      <c r="O45" s="196"/>
      <c r="P45" s="196"/>
      <c r="Q45" s="269"/>
    </row>
    <row r="46" spans="1:17" ht="15" hidden="1">
      <c r="A46" s="275">
        <v>385</v>
      </c>
      <c r="B46" s="61" t="s">
        <v>457</v>
      </c>
      <c r="C46" s="61"/>
      <c r="D46" s="61" t="s">
        <v>458</v>
      </c>
      <c r="E46" s="267"/>
      <c r="F46" s="267"/>
      <c r="G46" s="267">
        <f t="shared" si="6"/>
        <v>0</v>
      </c>
      <c r="H46" s="267"/>
      <c r="I46" s="267">
        <f t="shared" si="5"/>
        <v>0</v>
      </c>
      <c r="J46" s="267"/>
      <c r="K46" s="269"/>
      <c r="L46" s="267"/>
      <c r="M46" s="267"/>
      <c r="N46" s="196"/>
      <c r="O46" s="196"/>
      <c r="P46" s="196"/>
      <c r="Q46" s="269"/>
    </row>
    <row r="47" spans="1:17" ht="15" hidden="1">
      <c r="A47" s="275">
        <v>385</v>
      </c>
      <c r="B47" s="61" t="s">
        <v>460</v>
      </c>
      <c r="C47" s="61"/>
      <c r="D47" s="61" t="s">
        <v>461</v>
      </c>
      <c r="E47" s="267"/>
      <c r="F47" s="267"/>
      <c r="G47" s="267">
        <f t="shared" si="6"/>
        <v>0</v>
      </c>
      <c r="H47" s="267"/>
      <c r="I47" s="267">
        <f t="shared" si="5"/>
        <v>0</v>
      </c>
      <c r="J47" s="267"/>
      <c r="K47" s="269"/>
      <c r="L47" s="267"/>
      <c r="M47" s="267"/>
      <c r="N47" s="196"/>
      <c r="O47" s="196"/>
      <c r="P47" s="196"/>
      <c r="Q47" s="269"/>
    </row>
    <row r="48" spans="1:17" ht="15" hidden="1">
      <c r="A48" s="275">
        <v>385</v>
      </c>
      <c r="B48" s="61" t="s">
        <v>463</v>
      </c>
      <c r="C48" s="61"/>
      <c r="D48" s="61" t="s">
        <v>464</v>
      </c>
      <c r="E48" s="267"/>
      <c r="F48" s="267"/>
      <c r="G48" s="267">
        <f t="shared" si="6"/>
        <v>0</v>
      </c>
      <c r="H48" s="267"/>
      <c r="I48" s="267">
        <f t="shared" si="5"/>
        <v>0</v>
      </c>
      <c r="J48" s="267"/>
      <c r="K48" s="269"/>
      <c r="L48" s="267"/>
      <c r="M48" s="267"/>
      <c r="N48" s="196"/>
      <c r="O48" s="196"/>
      <c r="P48" s="196"/>
      <c r="Q48" s="269"/>
    </row>
    <row r="49" spans="1:17" ht="15" hidden="1">
      <c r="A49" s="276">
        <v>385</v>
      </c>
      <c r="B49" s="234" t="s">
        <v>533</v>
      </c>
      <c r="C49" s="234" t="s">
        <v>467</v>
      </c>
      <c r="D49" s="61" t="s">
        <v>468</v>
      </c>
      <c r="E49" s="267"/>
      <c r="F49" s="267"/>
      <c r="G49" s="267">
        <f t="shared" si="6"/>
        <v>0</v>
      </c>
      <c r="H49" s="267"/>
      <c r="I49" s="267">
        <f t="shared" si="5"/>
        <v>0</v>
      </c>
      <c r="J49" s="267"/>
      <c r="K49" s="269"/>
      <c r="L49" s="267"/>
      <c r="M49" s="267"/>
      <c r="N49" s="196"/>
      <c r="O49" s="196"/>
      <c r="P49" s="196"/>
      <c r="Q49" s="269"/>
    </row>
    <row r="50" spans="1:17" ht="15" hidden="1">
      <c r="A50" s="275">
        <v>385</v>
      </c>
      <c r="B50" s="234" t="s">
        <v>466</v>
      </c>
      <c r="C50" s="234" t="s">
        <v>467</v>
      </c>
      <c r="D50" s="61" t="s">
        <v>468</v>
      </c>
      <c r="E50" s="267"/>
      <c r="F50" s="277"/>
      <c r="G50" s="267">
        <f t="shared" si="6"/>
        <v>0</v>
      </c>
      <c r="H50" s="267"/>
      <c r="I50" s="267">
        <f>P50</f>
        <v>0</v>
      </c>
      <c r="J50" s="267"/>
      <c r="K50" s="269"/>
      <c r="L50" s="267"/>
      <c r="M50" s="267"/>
      <c r="N50" s="196"/>
      <c r="O50" s="196"/>
      <c r="P50" s="196"/>
      <c r="Q50" s="269"/>
    </row>
    <row r="51" spans="1:17" ht="15" hidden="1">
      <c r="A51" s="275">
        <v>385</v>
      </c>
      <c r="B51" s="234" t="s">
        <v>466</v>
      </c>
      <c r="C51" s="234" t="s">
        <v>470</v>
      </c>
      <c r="D51" s="61" t="s">
        <v>468</v>
      </c>
      <c r="E51" s="267"/>
      <c r="F51" s="277"/>
      <c r="G51" s="267">
        <f t="shared" si="6"/>
        <v>0</v>
      </c>
      <c r="H51" s="267"/>
      <c r="I51" s="267">
        <f t="shared" si="5"/>
        <v>0</v>
      </c>
      <c r="J51" s="267"/>
      <c r="K51" s="269"/>
      <c r="L51" s="267"/>
      <c r="M51" s="267"/>
      <c r="N51" s="196"/>
      <c r="O51" s="196"/>
      <c r="P51" s="196"/>
      <c r="Q51" s="269"/>
    </row>
    <row r="52" spans="1:17" ht="15" hidden="1">
      <c r="A52" s="278">
        <v>385</v>
      </c>
      <c r="B52" s="279" t="s">
        <v>474</v>
      </c>
      <c r="C52" s="279" t="s">
        <v>467</v>
      </c>
      <c r="D52" s="279" t="s">
        <v>468</v>
      </c>
      <c r="E52" s="267"/>
      <c r="F52" s="267"/>
      <c r="G52" s="267">
        <f t="shared" si="6"/>
        <v>0</v>
      </c>
      <c r="H52" s="267"/>
      <c r="I52" s="267">
        <f t="shared" si="5"/>
        <v>0</v>
      </c>
      <c r="J52" s="267"/>
      <c r="K52" s="269"/>
      <c r="L52" s="267"/>
      <c r="M52" s="280">
        <v>0</v>
      </c>
      <c r="N52" s="281"/>
      <c r="O52" s="282"/>
      <c r="P52" s="282"/>
      <c r="Q52" s="269"/>
    </row>
    <row r="53" spans="1:17" ht="15">
      <c r="A53" s="275">
        <v>385</v>
      </c>
      <c r="B53" s="234" t="s">
        <v>500</v>
      </c>
      <c r="C53" s="234"/>
      <c r="D53" s="234" t="s">
        <v>594</v>
      </c>
      <c r="E53" s="267"/>
      <c r="F53" s="267"/>
      <c r="G53" s="267">
        <f t="shared" si="6"/>
        <v>15000</v>
      </c>
      <c r="H53" s="267"/>
      <c r="I53" s="267">
        <f t="shared" si="5"/>
        <v>0</v>
      </c>
      <c r="J53" s="267"/>
      <c r="K53" s="269">
        <v>15000</v>
      </c>
      <c r="L53" s="267"/>
      <c r="M53" s="267"/>
      <c r="N53" s="196"/>
      <c r="O53" s="282"/>
      <c r="P53" s="282"/>
      <c r="Q53" s="269">
        <v>15000</v>
      </c>
    </row>
    <row r="54" spans="1:17" ht="15">
      <c r="A54" s="278">
        <v>385</v>
      </c>
      <c r="B54" s="234" t="s">
        <v>500</v>
      </c>
      <c r="C54" s="234"/>
      <c r="D54" s="234" t="s">
        <v>464</v>
      </c>
      <c r="E54" s="267"/>
      <c r="F54" s="267"/>
      <c r="G54" s="267"/>
      <c r="H54" s="267"/>
      <c r="I54" s="267"/>
      <c r="J54" s="267"/>
      <c r="K54" s="269">
        <v>-15000</v>
      </c>
      <c r="L54" s="267"/>
      <c r="M54" s="267"/>
      <c r="N54" s="196"/>
      <c r="O54" s="196"/>
      <c r="P54" s="282"/>
      <c r="Q54" s="269">
        <v>-15000</v>
      </c>
    </row>
    <row r="55" spans="1:17" ht="15" hidden="1">
      <c r="A55" s="275">
        <v>385</v>
      </c>
      <c r="B55" s="61" t="s">
        <v>497</v>
      </c>
      <c r="C55" s="61"/>
      <c r="D55" s="61" t="s">
        <v>468</v>
      </c>
      <c r="E55" s="267"/>
      <c r="F55" s="196"/>
      <c r="G55" s="267">
        <f>Q55</f>
        <v>0</v>
      </c>
      <c r="H55" s="267"/>
      <c r="I55" s="267">
        <v>0</v>
      </c>
      <c r="J55" s="268"/>
      <c r="K55" s="269"/>
      <c r="L55" s="267"/>
      <c r="M55" s="268"/>
      <c r="N55" s="196"/>
      <c r="O55" s="283"/>
      <c r="P55" s="284"/>
      <c r="Q55" s="267"/>
    </row>
    <row r="56" spans="1:17" ht="15" hidden="1">
      <c r="A56" s="285">
        <v>385</v>
      </c>
      <c r="B56" s="61" t="s">
        <v>498</v>
      </c>
      <c r="C56" s="227"/>
      <c r="D56" s="61" t="s">
        <v>468</v>
      </c>
      <c r="E56" s="267"/>
      <c r="F56" s="196"/>
      <c r="G56" s="267">
        <f>Q56</f>
        <v>0</v>
      </c>
      <c r="H56" s="267"/>
      <c r="I56" s="267">
        <f t="shared" si="5"/>
        <v>0</v>
      </c>
      <c r="J56" s="267"/>
      <c r="K56" s="269">
        <f aca="true" t="shared" si="7" ref="K56:K68">Q56</f>
        <v>0</v>
      </c>
      <c r="L56" s="267">
        <f aca="true" t="shared" si="8" ref="L56:L62">Q56</f>
        <v>0</v>
      </c>
      <c r="M56" s="268"/>
      <c r="N56" s="196"/>
      <c r="O56" s="283"/>
      <c r="P56" s="284"/>
      <c r="Q56" s="267"/>
    </row>
    <row r="57" spans="1:17" ht="15" hidden="1">
      <c r="A57" s="285">
        <v>385</v>
      </c>
      <c r="B57" s="61" t="s">
        <v>498</v>
      </c>
      <c r="C57" s="227"/>
      <c r="D57" s="61" t="s">
        <v>468</v>
      </c>
      <c r="E57" s="286"/>
      <c r="F57" s="204"/>
      <c r="G57" s="286"/>
      <c r="H57" s="286"/>
      <c r="I57" s="286"/>
      <c r="J57" s="286"/>
      <c r="K57" s="269">
        <f t="shared" si="7"/>
        <v>0</v>
      </c>
      <c r="L57" s="286"/>
      <c r="M57" s="286"/>
      <c r="N57" s="287"/>
      <c r="O57" s="287"/>
      <c r="P57" s="288"/>
      <c r="Q57" s="204"/>
    </row>
    <row r="58" spans="1:17" ht="15" hidden="1">
      <c r="A58" s="276">
        <v>385</v>
      </c>
      <c r="B58" s="289" t="s">
        <v>479</v>
      </c>
      <c r="C58" s="289" t="s">
        <v>467</v>
      </c>
      <c r="D58" s="234" t="s">
        <v>468</v>
      </c>
      <c r="E58" s="314"/>
      <c r="F58" s="347"/>
      <c r="G58" s="290">
        <f aca="true" t="shared" si="9" ref="G58:G68">Q58</f>
        <v>0</v>
      </c>
      <c r="H58" s="290"/>
      <c r="I58" s="290">
        <f>P58</f>
        <v>0</v>
      </c>
      <c r="J58" s="290"/>
      <c r="K58" s="269">
        <f t="shared" si="7"/>
        <v>0</v>
      </c>
      <c r="L58" s="267"/>
      <c r="M58" s="267"/>
      <c r="N58" s="196"/>
      <c r="O58" s="283"/>
      <c r="P58" s="196"/>
      <c r="Q58" s="314"/>
    </row>
    <row r="59" spans="1:17" ht="15" hidden="1">
      <c r="A59" s="276">
        <v>385</v>
      </c>
      <c r="B59" s="289" t="s">
        <v>478</v>
      </c>
      <c r="C59" s="289"/>
      <c r="D59" s="234" t="s">
        <v>468</v>
      </c>
      <c r="E59" s="290"/>
      <c r="F59" s="347"/>
      <c r="G59" s="314">
        <f t="shared" si="9"/>
        <v>0</v>
      </c>
      <c r="H59" s="314"/>
      <c r="I59" s="314"/>
      <c r="J59" s="314"/>
      <c r="K59" s="353">
        <f t="shared" si="7"/>
        <v>0</v>
      </c>
      <c r="L59" s="314"/>
      <c r="M59" s="314"/>
      <c r="N59" s="354"/>
      <c r="O59" s="355"/>
      <c r="P59" s="354"/>
      <c r="Q59" s="314"/>
    </row>
    <row r="60" spans="1:17" ht="15" hidden="1">
      <c r="A60" s="285"/>
      <c r="B60" s="227"/>
      <c r="C60" s="227"/>
      <c r="D60" s="227"/>
      <c r="E60" s="267"/>
      <c r="F60" s="268"/>
      <c r="G60" s="291">
        <f t="shared" si="9"/>
        <v>0</v>
      </c>
      <c r="H60" s="267">
        <f aca="true" t="shared" si="10" ref="H60:H68">Q60</f>
        <v>0</v>
      </c>
      <c r="I60" s="292"/>
      <c r="J60" s="293">
        <f aca="true" t="shared" si="11" ref="J60:J67">Q60</f>
        <v>0</v>
      </c>
      <c r="K60" s="269">
        <f t="shared" si="7"/>
        <v>0</v>
      </c>
      <c r="L60" s="293">
        <f t="shared" si="8"/>
        <v>0</v>
      </c>
      <c r="M60" s="294"/>
      <c r="N60" s="295"/>
      <c r="O60" s="296"/>
      <c r="P60" s="196"/>
      <c r="Q60" s="267"/>
    </row>
    <row r="61" spans="1:17" ht="15" hidden="1">
      <c r="A61" s="285"/>
      <c r="B61" s="227"/>
      <c r="C61" s="227"/>
      <c r="D61" s="227"/>
      <c r="E61" s="267"/>
      <c r="F61" s="268"/>
      <c r="G61" s="291">
        <f t="shared" si="9"/>
        <v>0</v>
      </c>
      <c r="H61" s="267">
        <f t="shared" si="10"/>
        <v>0</v>
      </c>
      <c r="I61" s="292"/>
      <c r="J61" s="293">
        <f t="shared" si="11"/>
        <v>0</v>
      </c>
      <c r="K61" s="269">
        <f t="shared" si="7"/>
        <v>0</v>
      </c>
      <c r="L61" s="293">
        <f t="shared" si="8"/>
        <v>0</v>
      </c>
      <c r="M61" s="297"/>
      <c r="N61" s="298"/>
      <c r="O61" s="299"/>
      <c r="P61" s="196"/>
      <c r="Q61" s="267"/>
    </row>
    <row r="62" spans="1:17" ht="15" hidden="1">
      <c r="A62" s="285"/>
      <c r="B62" s="227"/>
      <c r="C62" s="227"/>
      <c r="D62" s="227"/>
      <c r="E62" s="267"/>
      <c r="F62" s="268"/>
      <c r="G62" s="291">
        <f t="shared" si="9"/>
        <v>0</v>
      </c>
      <c r="H62" s="267">
        <f t="shared" si="10"/>
        <v>0</v>
      </c>
      <c r="I62" s="292"/>
      <c r="J62" s="293">
        <f t="shared" si="11"/>
        <v>0</v>
      </c>
      <c r="K62" s="269">
        <f t="shared" si="7"/>
        <v>0</v>
      </c>
      <c r="L62" s="293">
        <f t="shared" si="8"/>
        <v>0</v>
      </c>
      <c r="M62" s="297"/>
      <c r="N62" s="298"/>
      <c r="O62" s="299"/>
      <c r="P62" s="196"/>
      <c r="Q62" s="267"/>
    </row>
    <row r="63" spans="1:17" ht="15" hidden="1">
      <c r="A63" s="285"/>
      <c r="B63" s="227"/>
      <c r="C63" s="227"/>
      <c r="D63" s="227"/>
      <c r="E63" s="267"/>
      <c r="F63" s="268"/>
      <c r="G63" s="291">
        <f t="shared" si="9"/>
        <v>0</v>
      </c>
      <c r="H63" s="267">
        <f t="shared" si="10"/>
        <v>0</v>
      </c>
      <c r="I63" s="292"/>
      <c r="J63" s="293">
        <f t="shared" si="11"/>
        <v>0</v>
      </c>
      <c r="K63" s="269">
        <f t="shared" si="7"/>
        <v>0</v>
      </c>
      <c r="L63" s="293"/>
      <c r="M63" s="297"/>
      <c r="N63" s="298"/>
      <c r="O63" s="299"/>
      <c r="P63" s="196"/>
      <c r="Q63" s="267"/>
    </row>
    <row r="64" spans="1:17" ht="15" hidden="1">
      <c r="A64" s="285"/>
      <c r="B64" s="227"/>
      <c r="C64" s="227"/>
      <c r="D64" s="227"/>
      <c r="E64" s="267"/>
      <c r="F64" s="267"/>
      <c r="G64" s="291">
        <f t="shared" si="9"/>
        <v>0</v>
      </c>
      <c r="H64" s="267">
        <f t="shared" si="10"/>
        <v>0</v>
      </c>
      <c r="I64" s="300"/>
      <c r="J64" s="293">
        <f t="shared" si="11"/>
        <v>0</v>
      </c>
      <c r="K64" s="269">
        <f t="shared" si="7"/>
        <v>0</v>
      </c>
      <c r="L64" s="293">
        <f>Q64</f>
        <v>0</v>
      </c>
      <c r="M64" s="301"/>
      <c r="N64" s="298"/>
      <c r="O64" s="299"/>
      <c r="P64" s="196"/>
      <c r="Q64" s="267"/>
    </row>
    <row r="65" spans="1:17" ht="15" hidden="1">
      <c r="A65" s="285"/>
      <c r="B65" s="227"/>
      <c r="C65" s="227"/>
      <c r="D65" s="227"/>
      <c r="E65" s="267"/>
      <c r="F65" s="267"/>
      <c r="G65" s="291">
        <f t="shared" si="9"/>
        <v>0</v>
      </c>
      <c r="H65" s="267">
        <f t="shared" si="10"/>
        <v>0</v>
      </c>
      <c r="I65" s="302">
        <f>Q65</f>
        <v>0</v>
      </c>
      <c r="J65" s="293">
        <f t="shared" si="11"/>
        <v>0</v>
      </c>
      <c r="K65" s="269">
        <f t="shared" si="7"/>
        <v>0</v>
      </c>
      <c r="L65" s="293">
        <f>Q65</f>
        <v>0</v>
      </c>
      <c r="M65" s="293"/>
      <c r="N65" s="298"/>
      <c r="O65" s="299"/>
      <c r="P65" s="196"/>
      <c r="Q65" s="267"/>
    </row>
    <row r="66" spans="1:17" ht="15" hidden="1">
      <c r="A66" s="285"/>
      <c r="B66" s="227"/>
      <c r="C66" s="227"/>
      <c r="D66" s="227"/>
      <c r="E66" s="267"/>
      <c r="F66" s="267"/>
      <c r="G66" s="291">
        <f t="shared" si="9"/>
        <v>0</v>
      </c>
      <c r="H66" s="267">
        <f t="shared" si="10"/>
        <v>0</v>
      </c>
      <c r="I66" s="302">
        <f>Q66</f>
        <v>0</v>
      </c>
      <c r="J66" s="293">
        <f t="shared" si="11"/>
        <v>0</v>
      </c>
      <c r="K66" s="269">
        <f t="shared" si="7"/>
        <v>0</v>
      </c>
      <c r="L66" s="293">
        <f>Q66</f>
        <v>0</v>
      </c>
      <c r="M66" s="293"/>
      <c r="N66" s="298"/>
      <c r="O66" s="299"/>
      <c r="P66" s="196"/>
      <c r="Q66" s="267"/>
    </row>
    <row r="67" spans="1:17" ht="15" hidden="1">
      <c r="A67" s="275"/>
      <c r="B67" s="61"/>
      <c r="C67" s="61"/>
      <c r="D67" s="61"/>
      <c r="E67" s="280"/>
      <c r="F67" s="280"/>
      <c r="G67" s="336">
        <f t="shared" si="9"/>
        <v>0</v>
      </c>
      <c r="H67" s="280">
        <f t="shared" si="10"/>
        <v>0</v>
      </c>
      <c r="I67" s="337">
        <f>Q67</f>
        <v>0</v>
      </c>
      <c r="J67" s="303">
        <f t="shared" si="11"/>
        <v>0</v>
      </c>
      <c r="K67" s="281">
        <f t="shared" si="7"/>
        <v>0</v>
      </c>
      <c r="L67" s="303">
        <f>Q67</f>
        <v>0</v>
      </c>
      <c r="M67" s="303"/>
      <c r="N67" s="338"/>
      <c r="O67" s="339"/>
      <c r="P67" s="282"/>
      <c r="Q67" s="280"/>
    </row>
    <row r="68" spans="1:17" ht="15" hidden="1">
      <c r="A68" s="275">
        <v>385</v>
      </c>
      <c r="B68" s="61" t="s">
        <v>490</v>
      </c>
      <c r="C68" s="61" t="s">
        <v>491</v>
      </c>
      <c r="D68" s="61" t="s">
        <v>468</v>
      </c>
      <c r="E68" s="267"/>
      <c r="F68" s="267"/>
      <c r="G68" s="267">
        <f t="shared" si="9"/>
        <v>0</v>
      </c>
      <c r="H68" s="267">
        <f t="shared" si="10"/>
        <v>0</v>
      </c>
      <c r="I68" s="267">
        <f>Q68</f>
        <v>0</v>
      </c>
      <c r="J68" s="267"/>
      <c r="K68" s="269">
        <f t="shared" si="7"/>
        <v>0</v>
      </c>
      <c r="L68" s="267">
        <f>Q68</f>
        <v>0</v>
      </c>
      <c r="M68" s="267"/>
      <c r="N68" s="196"/>
      <c r="O68" s="196"/>
      <c r="P68" s="196"/>
      <c r="Q68" s="267"/>
    </row>
    <row r="69" spans="1:17" ht="16.5" thickBot="1">
      <c r="A69" s="426" t="s">
        <v>369</v>
      </c>
      <c r="B69" s="427"/>
      <c r="C69" s="304"/>
      <c r="D69" s="305"/>
      <c r="E69" s="306">
        <f aca="true" t="shared" si="12" ref="E69:Q69">SUM(E6:E68)</f>
        <v>0</v>
      </c>
      <c r="F69" s="340">
        <f t="shared" si="12"/>
        <v>0</v>
      </c>
      <c r="G69" s="306">
        <f t="shared" si="12"/>
        <v>15000</v>
      </c>
      <c r="H69" s="307">
        <f t="shared" si="12"/>
        <v>0</v>
      </c>
      <c r="I69" s="308">
        <f t="shared" si="12"/>
        <v>0</v>
      </c>
      <c r="J69" s="308">
        <f t="shared" si="12"/>
        <v>0</v>
      </c>
      <c r="K69" s="308">
        <f t="shared" si="12"/>
        <v>0</v>
      </c>
      <c r="L69" s="309">
        <f t="shared" si="12"/>
        <v>0</v>
      </c>
      <c r="M69" s="310">
        <f>SUM(M6:M68)</f>
        <v>0</v>
      </c>
      <c r="N69" s="311">
        <f t="shared" si="12"/>
        <v>0</v>
      </c>
      <c r="O69" s="312">
        <f t="shared" si="12"/>
        <v>0</v>
      </c>
      <c r="P69" s="341"/>
      <c r="Q69" s="342">
        <f t="shared" si="12"/>
        <v>0</v>
      </c>
    </row>
    <row r="71" spans="1:17" ht="15.75">
      <c r="A71" s="90" t="s">
        <v>571</v>
      </c>
      <c r="B71" s="90"/>
      <c r="C71" s="90"/>
      <c r="D71" s="90"/>
      <c r="E71" s="90"/>
      <c r="F71" s="90"/>
      <c r="G71" s="352"/>
      <c r="H71" s="352"/>
      <c r="I71" s="90"/>
      <c r="J71" s="90"/>
      <c r="K71" s="90"/>
      <c r="L71" s="89"/>
      <c r="M71" s="89"/>
      <c r="N71" s="89"/>
      <c r="O71" s="89"/>
      <c r="P71" s="89"/>
      <c r="Q71" s="89"/>
    </row>
  </sheetData>
  <sheetProtection/>
  <mergeCells count="19">
    <mergeCell ref="P4:P5"/>
    <mergeCell ref="Q4:Q5"/>
    <mergeCell ref="A69:B69"/>
    <mergeCell ref="J4:J5"/>
    <mergeCell ref="K4:K5"/>
    <mergeCell ref="L4:L5"/>
    <mergeCell ref="M4:M5"/>
    <mergeCell ref="N4:N5"/>
    <mergeCell ref="O4:O5"/>
    <mergeCell ref="A1:Q1"/>
    <mergeCell ref="B2:P2"/>
    <mergeCell ref="A4:A5"/>
    <mergeCell ref="B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122">
      <selection activeCell="L7" sqref="L7"/>
    </sheetView>
  </sheetViews>
  <sheetFormatPr defaultColWidth="9.140625" defaultRowHeight="12.75"/>
  <cols>
    <col min="1" max="1" width="6.28125" style="0" customWidth="1"/>
    <col min="2" max="2" width="78.140625" style="0" customWidth="1"/>
    <col min="3" max="4" width="4.00390625" style="0" customWidth="1"/>
    <col min="5" max="5" width="4.57421875" style="0" customWidth="1"/>
    <col min="6" max="6" width="3.7109375" style="0" customWidth="1"/>
    <col min="7" max="7" width="6.140625" style="0" customWidth="1"/>
    <col min="8" max="8" width="7.00390625" style="0" customWidth="1"/>
    <col min="9" max="9" width="14.57421875" style="0" customWidth="1"/>
    <col min="10" max="10" width="14.140625" style="0" customWidth="1"/>
    <col min="11" max="11" width="11.7109375" style="0" bestFit="1" customWidth="1"/>
  </cols>
  <sheetData>
    <row r="1" spans="9:10" ht="12.75">
      <c r="I1" s="376" t="s">
        <v>166</v>
      </c>
      <c r="J1" s="376"/>
    </row>
    <row r="2" spans="2:10" ht="73.5" customHeight="1">
      <c r="B2" s="3"/>
      <c r="C2" s="377" t="s">
        <v>596</v>
      </c>
      <c r="D2" s="378"/>
      <c r="E2" s="378"/>
      <c r="F2" s="378"/>
      <c r="G2" s="378"/>
      <c r="H2" s="378"/>
      <c r="I2" s="378"/>
      <c r="J2" s="378"/>
    </row>
    <row r="3" spans="1:10" ht="17.25" customHeight="1">
      <c r="A3" s="379" t="s">
        <v>59</v>
      </c>
      <c r="B3" s="379"/>
      <c r="C3" s="379"/>
      <c r="D3" s="379"/>
      <c r="E3" s="379"/>
      <c r="F3" s="379"/>
      <c r="G3" s="379"/>
      <c r="H3" s="379"/>
      <c r="I3" s="379"/>
      <c r="J3" s="379"/>
    </row>
    <row r="4" spans="1:10" ht="16.5" customHeight="1">
      <c r="A4" s="379" t="s">
        <v>183</v>
      </c>
      <c r="B4" s="379"/>
      <c r="C4" s="379"/>
      <c r="D4" s="379"/>
      <c r="E4" s="379"/>
      <c r="F4" s="379"/>
      <c r="G4" s="379"/>
      <c r="H4" s="379"/>
      <c r="I4" s="379"/>
      <c r="J4" s="379"/>
    </row>
    <row r="5" spans="1:10" ht="6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">
      <c r="A6" s="371" t="s">
        <v>133</v>
      </c>
      <c r="B6" s="371" t="s">
        <v>60</v>
      </c>
      <c r="C6" s="372" t="s">
        <v>2</v>
      </c>
      <c r="D6" s="372" t="s">
        <v>3</v>
      </c>
      <c r="E6" s="373" t="s">
        <v>4</v>
      </c>
      <c r="F6" s="374"/>
      <c r="G6" s="375"/>
      <c r="H6" s="372" t="s">
        <v>5</v>
      </c>
      <c r="I6" s="371" t="s">
        <v>72</v>
      </c>
      <c r="J6" s="371"/>
    </row>
    <row r="7" spans="1:10" ht="134.25" customHeight="1">
      <c r="A7" s="371"/>
      <c r="B7" s="371"/>
      <c r="C7" s="372"/>
      <c r="D7" s="372"/>
      <c r="E7" s="5" t="s">
        <v>73</v>
      </c>
      <c r="F7" s="5" t="s">
        <v>74</v>
      </c>
      <c r="G7" s="6" t="s">
        <v>75</v>
      </c>
      <c r="H7" s="372"/>
      <c r="I7" s="7" t="s">
        <v>61</v>
      </c>
      <c r="J7" s="8" t="s">
        <v>1</v>
      </c>
    </row>
    <row r="8" spans="1:10" ht="15.75" customHeight="1">
      <c r="A8" s="69">
        <v>385</v>
      </c>
      <c r="B8" s="68" t="s">
        <v>76</v>
      </c>
      <c r="C8" s="7"/>
      <c r="D8" s="7"/>
      <c r="E8" s="7"/>
      <c r="F8" s="7"/>
      <c r="G8" s="7"/>
      <c r="H8" s="70"/>
      <c r="I8" s="71"/>
      <c r="J8" s="72"/>
    </row>
    <row r="9" spans="1:10" ht="15.75" customHeight="1">
      <c r="A9" s="7">
        <v>385</v>
      </c>
      <c r="B9" s="73" t="s">
        <v>121</v>
      </c>
      <c r="C9" s="61" t="s">
        <v>7</v>
      </c>
      <c r="D9" s="61" t="s">
        <v>10</v>
      </c>
      <c r="E9" s="7"/>
      <c r="F9" s="7"/>
      <c r="G9" s="7"/>
      <c r="H9" s="70"/>
      <c r="I9" s="78">
        <f>I10+I13+I25+I28+I31+I34</f>
        <v>5879474.140000001</v>
      </c>
      <c r="J9" s="344"/>
    </row>
    <row r="10" spans="1:10" ht="31.5" customHeight="1">
      <c r="A10" s="7">
        <v>385</v>
      </c>
      <c r="B10" s="74" t="s">
        <v>6</v>
      </c>
      <c r="C10" s="61" t="s">
        <v>7</v>
      </c>
      <c r="D10" s="61" t="s">
        <v>8</v>
      </c>
      <c r="E10" s="75"/>
      <c r="F10" s="75"/>
      <c r="G10" s="75"/>
      <c r="H10" s="75"/>
      <c r="I10" s="78">
        <f>I11</f>
        <v>797034</v>
      </c>
      <c r="J10" s="78"/>
    </row>
    <row r="11" spans="1:10" ht="31.5" customHeight="1">
      <c r="A11" s="7">
        <v>385</v>
      </c>
      <c r="B11" s="233" t="s">
        <v>579</v>
      </c>
      <c r="C11" s="61" t="s">
        <v>7</v>
      </c>
      <c r="D11" s="61" t="s">
        <v>8</v>
      </c>
      <c r="E11" s="75" t="s">
        <v>48</v>
      </c>
      <c r="F11" s="75" t="s">
        <v>143</v>
      </c>
      <c r="G11" s="75" t="s">
        <v>144</v>
      </c>
      <c r="H11" s="75"/>
      <c r="I11" s="78">
        <f>I12</f>
        <v>797034</v>
      </c>
      <c r="J11" s="78"/>
    </row>
    <row r="12" spans="1:10" ht="15.75" customHeight="1">
      <c r="A12" s="7">
        <v>385</v>
      </c>
      <c r="B12" s="60" t="s">
        <v>79</v>
      </c>
      <c r="C12" s="61" t="s">
        <v>7</v>
      </c>
      <c r="D12" s="61" t="s">
        <v>8</v>
      </c>
      <c r="E12" s="75" t="s">
        <v>48</v>
      </c>
      <c r="F12" s="75" t="s">
        <v>143</v>
      </c>
      <c r="G12" s="75" t="s">
        <v>144</v>
      </c>
      <c r="H12" s="75" t="s">
        <v>0</v>
      </c>
      <c r="I12" s="78">
        <f>914034-65000-38000-10000-4000</f>
        <v>797034</v>
      </c>
      <c r="J12" s="78"/>
    </row>
    <row r="13" spans="1:10" ht="45" customHeight="1">
      <c r="A13" s="7">
        <v>385</v>
      </c>
      <c r="B13" s="60" t="s">
        <v>11</v>
      </c>
      <c r="C13" s="61" t="s">
        <v>7</v>
      </c>
      <c r="D13" s="61" t="s">
        <v>12</v>
      </c>
      <c r="E13" s="75"/>
      <c r="F13" s="75"/>
      <c r="G13" s="75"/>
      <c r="H13" s="75"/>
      <c r="I13" s="78">
        <f>I16+I20+I14+I23</f>
        <v>3077758.14</v>
      </c>
      <c r="J13" s="78"/>
    </row>
    <row r="14" spans="1:10" ht="27.75" customHeight="1" hidden="1">
      <c r="A14" s="7">
        <v>385</v>
      </c>
      <c r="B14" s="60" t="s">
        <v>169</v>
      </c>
      <c r="C14" s="61" t="s">
        <v>7</v>
      </c>
      <c r="D14" s="61" t="s">
        <v>12</v>
      </c>
      <c r="E14" s="75" t="s">
        <v>19</v>
      </c>
      <c r="F14" s="75" t="s">
        <v>143</v>
      </c>
      <c r="G14" s="75" t="s">
        <v>145</v>
      </c>
      <c r="H14" s="75"/>
      <c r="I14" s="78">
        <f>I15</f>
        <v>0</v>
      </c>
      <c r="J14" s="78"/>
    </row>
    <row r="15" spans="1:10" ht="30" customHeight="1" hidden="1">
      <c r="A15" s="7">
        <v>385</v>
      </c>
      <c r="B15" s="60" t="s">
        <v>80</v>
      </c>
      <c r="C15" s="61" t="s">
        <v>7</v>
      </c>
      <c r="D15" s="61" t="s">
        <v>12</v>
      </c>
      <c r="E15" s="75" t="s">
        <v>19</v>
      </c>
      <c r="F15" s="75" t="s">
        <v>143</v>
      </c>
      <c r="G15" s="75" t="s">
        <v>145</v>
      </c>
      <c r="H15" s="75" t="s">
        <v>81</v>
      </c>
      <c r="I15" s="78">
        <v>0</v>
      </c>
      <c r="J15" s="78"/>
    </row>
    <row r="16" spans="1:10" ht="30" customHeight="1">
      <c r="A16" s="7">
        <v>385</v>
      </c>
      <c r="B16" s="233" t="s">
        <v>579</v>
      </c>
      <c r="C16" s="61" t="s">
        <v>7</v>
      </c>
      <c r="D16" s="61" t="s">
        <v>12</v>
      </c>
      <c r="E16" s="75" t="s">
        <v>48</v>
      </c>
      <c r="F16" s="75" t="s">
        <v>143</v>
      </c>
      <c r="G16" s="75" t="s">
        <v>144</v>
      </c>
      <c r="H16" s="75"/>
      <c r="I16" s="78">
        <f>I17+I18+I19</f>
        <v>3077758.14</v>
      </c>
      <c r="J16" s="78"/>
    </row>
    <row r="17" spans="1:10" ht="15.75" customHeight="1">
      <c r="A17" s="7">
        <v>385</v>
      </c>
      <c r="B17" s="60" t="s">
        <v>79</v>
      </c>
      <c r="C17" s="61" t="s">
        <v>7</v>
      </c>
      <c r="D17" s="61" t="s">
        <v>12</v>
      </c>
      <c r="E17" s="75" t="s">
        <v>48</v>
      </c>
      <c r="F17" s="75" t="s">
        <v>143</v>
      </c>
      <c r="G17" s="75" t="s">
        <v>144</v>
      </c>
      <c r="H17" s="75" t="s">
        <v>0</v>
      </c>
      <c r="I17" s="78">
        <f>3439644-50000-378000-175000</f>
        <v>2836644</v>
      </c>
      <c r="J17" s="78"/>
    </row>
    <row r="18" spans="1:10" ht="30" customHeight="1">
      <c r="A18" s="7">
        <v>385</v>
      </c>
      <c r="B18" s="60" t="s">
        <v>80</v>
      </c>
      <c r="C18" s="61" t="s">
        <v>7</v>
      </c>
      <c r="D18" s="61" t="s">
        <v>12</v>
      </c>
      <c r="E18" s="75" t="s">
        <v>48</v>
      </c>
      <c r="F18" s="75" t="s">
        <v>143</v>
      </c>
      <c r="G18" s="75" t="s">
        <v>144</v>
      </c>
      <c r="H18" s="75" t="s">
        <v>81</v>
      </c>
      <c r="I18" s="78">
        <f>225321+1789.16+3123.98+5000</f>
        <v>235234.14</v>
      </c>
      <c r="J18" s="78"/>
    </row>
    <row r="19" spans="1:10" ht="15.75" customHeight="1">
      <c r="A19" s="7">
        <v>385</v>
      </c>
      <c r="B19" s="60" t="s">
        <v>82</v>
      </c>
      <c r="C19" s="61" t="s">
        <v>7</v>
      </c>
      <c r="D19" s="61" t="s">
        <v>12</v>
      </c>
      <c r="E19" s="75" t="s">
        <v>48</v>
      </c>
      <c r="F19" s="75" t="s">
        <v>143</v>
      </c>
      <c r="G19" s="75" t="s">
        <v>144</v>
      </c>
      <c r="H19" s="75" t="s">
        <v>83</v>
      </c>
      <c r="I19" s="78">
        <v>5880</v>
      </c>
      <c r="J19" s="78"/>
    </row>
    <row r="20" spans="1:10" ht="33.75" customHeight="1" hidden="1">
      <c r="A20" s="7">
        <v>385</v>
      </c>
      <c r="B20" s="60" t="s">
        <v>168</v>
      </c>
      <c r="C20" s="61" t="s">
        <v>7</v>
      </c>
      <c r="D20" s="61" t="s">
        <v>12</v>
      </c>
      <c r="E20" s="75" t="s">
        <v>48</v>
      </c>
      <c r="F20" s="75" t="s">
        <v>143</v>
      </c>
      <c r="G20" s="75" t="s">
        <v>146</v>
      </c>
      <c r="H20" s="75"/>
      <c r="I20" s="78">
        <f>I22+I21</f>
        <v>0</v>
      </c>
      <c r="J20" s="78"/>
    </row>
    <row r="21" spans="1:10" ht="27.75" customHeight="1" hidden="1">
      <c r="A21" s="7">
        <v>385</v>
      </c>
      <c r="B21" s="60" t="s">
        <v>80</v>
      </c>
      <c r="C21" s="61" t="s">
        <v>7</v>
      </c>
      <c r="D21" s="61" t="s">
        <v>12</v>
      </c>
      <c r="E21" s="75" t="s">
        <v>48</v>
      </c>
      <c r="F21" s="75" t="s">
        <v>143</v>
      </c>
      <c r="G21" s="75" t="s">
        <v>85</v>
      </c>
      <c r="H21" s="75" t="s">
        <v>0</v>
      </c>
      <c r="I21" s="78">
        <v>0</v>
      </c>
      <c r="J21" s="78"/>
    </row>
    <row r="22" spans="1:10" ht="33.75" customHeight="1" hidden="1">
      <c r="A22" s="7">
        <v>385</v>
      </c>
      <c r="B22" s="60" t="s">
        <v>80</v>
      </c>
      <c r="C22" s="61" t="s">
        <v>7</v>
      </c>
      <c r="D22" s="61" t="s">
        <v>12</v>
      </c>
      <c r="E22" s="75" t="s">
        <v>48</v>
      </c>
      <c r="F22" s="75" t="s">
        <v>143</v>
      </c>
      <c r="G22" s="75" t="s">
        <v>146</v>
      </c>
      <c r="H22" s="75" t="s">
        <v>81</v>
      </c>
      <c r="I22" s="78">
        <v>0</v>
      </c>
      <c r="J22" s="78"/>
    </row>
    <row r="23" spans="1:10" ht="15.75" customHeight="1" hidden="1">
      <c r="A23" s="7">
        <v>385</v>
      </c>
      <c r="B23" s="60" t="s">
        <v>87</v>
      </c>
      <c r="C23" s="61" t="s">
        <v>7</v>
      </c>
      <c r="D23" s="61" t="s">
        <v>12</v>
      </c>
      <c r="E23" s="75" t="s">
        <v>43</v>
      </c>
      <c r="F23" s="75" t="s">
        <v>143</v>
      </c>
      <c r="G23" s="75" t="s">
        <v>147</v>
      </c>
      <c r="H23" s="75"/>
      <c r="I23" s="78">
        <f>I24</f>
        <v>0</v>
      </c>
      <c r="J23" s="78"/>
    </row>
    <row r="24" spans="1:10" ht="15.75" customHeight="1" hidden="1">
      <c r="A24" s="7">
        <v>385</v>
      </c>
      <c r="B24" s="60" t="s">
        <v>32</v>
      </c>
      <c r="C24" s="61" t="s">
        <v>7</v>
      </c>
      <c r="D24" s="61" t="s">
        <v>12</v>
      </c>
      <c r="E24" s="75" t="s">
        <v>43</v>
      </c>
      <c r="F24" s="75" t="s">
        <v>143</v>
      </c>
      <c r="G24" s="75" t="s">
        <v>147</v>
      </c>
      <c r="H24" s="75" t="s">
        <v>63</v>
      </c>
      <c r="I24" s="78">
        <f>418930-418930</f>
        <v>0</v>
      </c>
      <c r="J24" s="78"/>
    </row>
    <row r="25" spans="1:10" ht="30" customHeight="1" hidden="1">
      <c r="A25" s="7">
        <v>385</v>
      </c>
      <c r="B25" s="60" t="s">
        <v>89</v>
      </c>
      <c r="C25" s="61" t="s">
        <v>7</v>
      </c>
      <c r="D25" s="61" t="s">
        <v>34</v>
      </c>
      <c r="E25" s="75"/>
      <c r="F25" s="75"/>
      <c r="G25" s="75"/>
      <c r="H25" s="75"/>
      <c r="I25" s="78">
        <f>I26</f>
        <v>0</v>
      </c>
      <c r="J25" s="78"/>
    </row>
    <row r="26" spans="1:10" ht="15.75" customHeight="1" hidden="1">
      <c r="A26" s="7">
        <v>385</v>
      </c>
      <c r="B26" s="60" t="s">
        <v>87</v>
      </c>
      <c r="C26" s="61" t="s">
        <v>7</v>
      </c>
      <c r="D26" s="61" t="s">
        <v>34</v>
      </c>
      <c r="E26" s="75" t="s">
        <v>43</v>
      </c>
      <c r="F26" s="75" t="s">
        <v>143</v>
      </c>
      <c r="G26" s="75" t="s">
        <v>147</v>
      </c>
      <c r="H26" s="75"/>
      <c r="I26" s="78">
        <f>I27</f>
        <v>0</v>
      </c>
      <c r="J26" s="78"/>
    </row>
    <row r="27" spans="1:10" ht="15.75" customHeight="1" hidden="1">
      <c r="A27" s="7">
        <v>385</v>
      </c>
      <c r="B27" s="60" t="s">
        <v>32</v>
      </c>
      <c r="C27" s="61" t="s">
        <v>7</v>
      </c>
      <c r="D27" s="61" t="s">
        <v>34</v>
      </c>
      <c r="E27" s="75" t="s">
        <v>43</v>
      </c>
      <c r="F27" s="75" t="s">
        <v>143</v>
      </c>
      <c r="G27" s="75" t="s">
        <v>147</v>
      </c>
      <c r="H27" s="75" t="s">
        <v>63</v>
      </c>
      <c r="I27" s="78">
        <f>51565-51565</f>
        <v>0</v>
      </c>
      <c r="J27" s="78"/>
    </row>
    <row r="28" spans="1:10" ht="15.75" customHeight="1" hidden="1">
      <c r="A28" s="7">
        <v>385</v>
      </c>
      <c r="B28" s="60" t="s">
        <v>90</v>
      </c>
      <c r="C28" s="61" t="s">
        <v>7</v>
      </c>
      <c r="D28" s="61" t="s">
        <v>26</v>
      </c>
      <c r="E28" s="75"/>
      <c r="F28" s="75"/>
      <c r="G28" s="75"/>
      <c r="H28" s="75"/>
      <c r="I28" s="78">
        <f>I29</f>
        <v>0</v>
      </c>
      <c r="J28" s="78"/>
    </row>
    <row r="29" spans="1:10" ht="15.75" customHeight="1" hidden="1">
      <c r="A29" s="7">
        <v>385</v>
      </c>
      <c r="B29" s="60" t="s">
        <v>87</v>
      </c>
      <c r="C29" s="61" t="s">
        <v>7</v>
      </c>
      <c r="D29" s="61" t="s">
        <v>26</v>
      </c>
      <c r="E29" s="75" t="s">
        <v>43</v>
      </c>
      <c r="F29" s="75" t="s">
        <v>143</v>
      </c>
      <c r="G29" s="75" t="s">
        <v>91</v>
      </c>
      <c r="H29" s="75"/>
      <c r="I29" s="78">
        <f>I30</f>
        <v>0</v>
      </c>
      <c r="J29" s="78"/>
    </row>
    <row r="30" spans="1:10" ht="15.75" customHeight="1" hidden="1">
      <c r="A30" s="7">
        <v>385</v>
      </c>
      <c r="B30" s="60" t="s">
        <v>32</v>
      </c>
      <c r="C30" s="61" t="s">
        <v>7</v>
      </c>
      <c r="D30" s="61" t="s">
        <v>26</v>
      </c>
      <c r="E30" s="75" t="s">
        <v>43</v>
      </c>
      <c r="F30" s="75" t="s">
        <v>143</v>
      </c>
      <c r="G30" s="75" t="s">
        <v>91</v>
      </c>
      <c r="H30" s="75" t="s">
        <v>81</v>
      </c>
      <c r="I30" s="78">
        <v>0</v>
      </c>
      <c r="J30" s="78"/>
    </row>
    <row r="31" spans="1:10" ht="15.75" customHeight="1" hidden="1">
      <c r="A31" s="7">
        <v>385</v>
      </c>
      <c r="B31" s="60" t="s">
        <v>13</v>
      </c>
      <c r="C31" s="61" t="s">
        <v>7</v>
      </c>
      <c r="D31" s="61" t="s">
        <v>14</v>
      </c>
      <c r="E31" s="75"/>
      <c r="F31" s="75"/>
      <c r="G31" s="75"/>
      <c r="H31" s="75"/>
      <c r="I31" s="78">
        <f>I32</f>
        <v>0</v>
      </c>
      <c r="J31" s="78"/>
    </row>
    <row r="32" spans="1:10" ht="15.75" customHeight="1" hidden="1">
      <c r="A32" s="7">
        <v>385</v>
      </c>
      <c r="B32" s="60" t="s">
        <v>77</v>
      </c>
      <c r="C32" s="61" t="s">
        <v>7</v>
      </c>
      <c r="D32" s="61" t="s">
        <v>14</v>
      </c>
      <c r="E32" s="75" t="s">
        <v>43</v>
      </c>
      <c r="F32" s="75" t="s">
        <v>143</v>
      </c>
      <c r="G32" s="75" t="s">
        <v>148</v>
      </c>
      <c r="H32" s="75"/>
      <c r="I32" s="78">
        <f>I33</f>
        <v>0</v>
      </c>
      <c r="J32" s="78"/>
    </row>
    <row r="33" spans="1:10" ht="15.75" customHeight="1" hidden="1">
      <c r="A33" s="76">
        <v>385</v>
      </c>
      <c r="B33" s="60" t="s">
        <v>64</v>
      </c>
      <c r="C33" s="61" t="s">
        <v>7</v>
      </c>
      <c r="D33" s="61" t="s">
        <v>14</v>
      </c>
      <c r="E33" s="75" t="s">
        <v>43</v>
      </c>
      <c r="F33" s="75" t="s">
        <v>143</v>
      </c>
      <c r="G33" s="75" t="s">
        <v>148</v>
      </c>
      <c r="H33" s="75" t="s">
        <v>65</v>
      </c>
      <c r="I33" s="78">
        <f>30000-30000</f>
        <v>0</v>
      </c>
      <c r="J33" s="78"/>
    </row>
    <row r="34" spans="1:10" ht="16.5" customHeight="1">
      <c r="A34" s="76">
        <v>385</v>
      </c>
      <c r="B34" s="73" t="s">
        <v>16</v>
      </c>
      <c r="C34" s="77" t="s">
        <v>7</v>
      </c>
      <c r="D34" s="77" t="s">
        <v>17</v>
      </c>
      <c r="E34" s="75"/>
      <c r="F34" s="75"/>
      <c r="G34" s="75"/>
      <c r="H34" s="75"/>
      <c r="I34" s="78">
        <f>I35+I39+I41+I43+I45+I47+I52+I37</f>
        <v>2004682</v>
      </c>
      <c r="J34" s="78"/>
    </row>
    <row r="35" spans="1:10" ht="31.5" customHeight="1" hidden="1">
      <c r="A35" s="76">
        <v>385</v>
      </c>
      <c r="B35" s="60" t="s">
        <v>169</v>
      </c>
      <c r="C35" s="61" t="s">
        <v>7</v>
      </c>
      <c r="D35" s="61" t="s">
        <v>17</v>
      </c>
      <c r="E35" s="75" t="s">
        <v>19</v>
      </c>
      <c r="F35" s="75" t="s">
        <v>143</v>
      </c>
      <c r="G35" s="75" t="s">
        <v>146</v>
      </c>
      <c r="H35" s="75"/>
      <c r="I35" s="78">
        <f>I36</f>
        <v>0</v>
      </c>
      <c r="J35" s="78"/>
    </row>
    <row r="36" spans="1:10" ht="30" customHeight="1" hidden="1">
      <c r="A36" s="76">
        <v>385</v>
      </c>
      <c r="B36" s="60" t="s">
        <v>80</v>
      </c>
      <c r="C36" s="61" t="s">
        <v>7</v>
      </c>
      <c r="D36" s="61" t="s">
        <v>17</v>
      </c>
      <c r="E36" s="75" t="s">
        <v>19</v>
      </c>
      <c r="F36" s="75" t="s">
        <v>143</v>
      </c>
      <c r="G36" s="75" t="s">
        <v>146</v>
      </c>
      <c r="H36" s="75" t="s">
        <v>81</v>
      </c>
      <c r="I36" s="78">
        <v>0</v>
      </c>
      <c r="J36" s="78"/>
    </row>
    <row r="37" spans="1:10" ht="32.25" customHeight="1">
      <c r="A37" s="7">
        <v>385</v>
      </c>
      <c r="B37" s="60" t="s">
        <v>580</v>
      </c>
      <c r="C37" s="61" t="s">
        <v>7</v>
      </c>
      <c r="D37" s="61" t="s">
        <v>17</v>
      </c>
      <c r="E37" s="75" t="s">
        <v>20</v>
      </c>
      <c r="F37" s="75" t="s">
        <v>143</v>
      </c>
      <c r="G37" s="75" t="s">
        <v>149</v>
      </c>
      <c r="H37" s="75"/>
      <c r="I37" s="78">
        <f>I38</f>
        <v>90000</v>
      </c>
      <c r="J37" s="78"/>
    </row>
    <row r="38" spans="1:10" ht="30" customHeight="1">
      <c r="A38" s="7">
        <v>385</v>
      </c>
      <c r="B38" s="60" t="s">
        <v>80</v>
      </c>
      <c r="C38" s="61" t="s">
        <v>7</v>
      </c>
      <c r="D38" s="61" t="s">
        <v>17</v>
      </c>
      <c r="E38" s="75" t="s">
        <v>20</v>
      </c>
      <c r="F38" s="75" t="s">
        <v>143</v>
      </c>
      <c r="G38" s="75" t="s">
        <v>149</v>
      </c>
      <c r="H38" s="75" t="s">
        <v>81</v>
      </c>
      <c r="I38" s="78">
        <f>65000+5000+20000</f>
        <v>90000</v>
      </c>
      <c r="J38" s="78"/>
    </row>
    <row r="39" spans="1:10" ht="30.75" customHeight="1">
      <c r="A39" s="7">
        <v>385</v>
      </c>
      <c r="B39" s="60" t="s">
        <v>581</v>
      </c>
      <c r="C39" s="61" t="s">
        <v>7</v>
      </c>
      <c r="D39" s="61" t="s">
        <v>17</v>
      </c>
      <c r="E39" s="75" t="s">
        <v>28</v>
      </c>
      <c r="F39" s="75" t="s">
        <v>143</v>
      </c>
      <c r="G39" s="75" t="s">
        <v>151</v>
      </c>
      <c r="H39" s="75"/>
      <c r="I39" s="78">
        <f>I40</f>
        <v>219665.00000000003</v>
      </c>
      <c r="J39" s="78"/>
    </row>
    <row r="40" spans="1:10" ht="30" customHeight="1">
      <c r="A40" s="7">
        <v>385</v>
      </c>
      <c r="B40" s="60" t="s">
        <v>80</v>
      </c>
      <c r="C40" s="61" t="s">
        <v>7</v>
      </c>
      <c r="D40" s="61" t="s">
        <v>17</v>
      </c>
      <c r="E40" s="75" t="s">
        <v>28</v>
      </c>
      <c r="F40" s="75" t="s">
        <v>143</v>
      </c>
      <c r="G40" s="75" t="s">
        <v>151</v>
      </c>
      <c r="H40" s="75" t="s">
        <v>81</v>
      </c>
      <c r="I40" s="78">
        <f>104724+15302.83+30049+4559.17+51030+10000+4000</f>
        <v>219665.00000000003</v>
      </c>
      <c r="J40" s="78"/>
    </row>
    <row r="41" spans="1:10" ht="30" customHeight="1" hidden="1">
      <c r="A41" s="7">
        <v>385</v>
      </c>
      <c r="B41" s="60" t="s">
        <v>581</v>
      </c>
      <c r="C41" s="61" t="s">
        <v>7</v>
      </c>
      <c r="D41" s="61" t="s">
        <v>17</v>
      </c>
      <c r="E41" s="75" t="s">
        <v>28</v>
      </c>
      <c r="F41" s="75" t="s">
        <v>143</v>
      </c>
      <c r="G41" s="75" t="s">
        <v>152</v>
      </c>
      <c r="H41" s="75"/>
      <c r="I41" s="78">
        <f>I42</f>
        <v>0</v>
      </c>
      <c r="J41" s="78"/>
    </row>
    <row r="42" spans="1:10" ht="30" customHeight="1" hidden="1">
      <c r="A42" s="7">
        <v>385</v>
      </c>
      <c r="B42" s="60" t="s">
        <v>80</v>
      </c>
      <c r="C42" s="61" t="s">
        <v>7</v>
      </c>
      <c r="D42" s="61" t="s">
        <v>17</v>
      </c>
      <c r="E42" s="75" t="s">
        <v>28</v>
      </c>
      <c r="F42" s="75" t="s">
        <v>143</v>
      </c>
      <c r="G42" s="75" t="s">
        <v>152</v>
      </c>
      <c r="H42" s="75" t="s">
        <v>81</v>
      </c>
      <c r="I42" s="78">
        <f>30049-30049</f>
        <v>0</v>
      </c>
      <c r="J42" s="78"/>
    </row>
    <row r="43" spans="1:10" ht="25.5" customHeight="1" hidden="1">
      <c r="A43" s="7">
        <v>385</v>
      </c>
      <c r="B43" s="60" t="s">
        <v>168</v>
      </c>
      <c r="C43" s="61" t="s">
        <v>7</v>
      </c>
      <c r="D43" s="61" t="s">
        <v>17</v>
      </c>
      <c r="E43" s="75" t="s">
        <v>48</v>
      </c>
      <c r="F43" s="75" t="s">
        <v>143</v>
      </c>
      <c r="G43" s="75" t="s">
        <v>146</v>
      </c>
      <c r="H43" s="75"/>
      <c r="I43" s="78">
        <f>I44</f>
        <v>0</v>
      </c>
      <c r="J43" s="78"/>
    </row>
    <row r="44" spans="1:10" ht="30" customHeight="1" hidden="1">
      <c r="A44" s="7">
        <v>385</v>
      </c>
      <c r="B44" s="60" t="s">
        <v>80</v>
      </c>
      <c r="C44" s="61" t="s">
        <v>7</v>
      </c>
      <c r="D44" s="61" t="s">
        <v>17</v>
      </c>
      <c r="E44" s="75" t="s">
        <v>48</v>
      </c>
      <c r="F44" s="75" t="s">
        <v>143</v>
      </c>
      <c r="G44" s="75" t="s">
        <v>146</v>
      </c>
      <c r="H44" s="75" t="s">
        <v>81</v>
      </c>
      <c r="I44" s="78">
        <v>0</v>
      </c>
      <c r="J44" s="78"/>
    </row>
    <row r="45" spans="1:10" ht="22.5" customHeight="1">
      <c r="A45" s="7">
        <v>385</v>
      </c>
      <c r="B45" s="233" t="s">
        <v>582</v>
      </c>
      <c r="C45" s="61" t="s">
        <v>7</v>
      </c>
      <c r="D45" s="61" t="s">
        <v>17</v>
      </c>
      <c r="E45" s="75" t="s">
        <v>43</v>
      </c>
      <c r="F45" s="75" t="s">
        <v>143</v>
      </c>
      <c r="G45" s="75" t="s">
        <v>154</v>
      </c>
      <c r="H45" s="75"/>
      <c r="I45" s="78">
        <f>I46</f>
        <v>116000</v>
      </c>
      <c r="J45" s="78"/>
    </row>
    <row r="46" spans="1:10" ht="30" customHeight="1">
      <c r="A46" s="7">
        <v>385</v>
      </c>
      <c r="B46" s="60" t="s">
        <v>80</v>
      </c>
      <c r="C46" s="61" t="s">
        <v>7</v>
      </c>
      <c r="D46" s="61" t="s">
        <v>17</v>
      </c>
      <c r="E46" s="75" t="s">
        <v>43</v>
      </c>
      <c r="F46" s="75" t="s">
        <v>143</v>
      </c>
      <c r="G46" s="75" t="s">
        <v>154</v>
      </c>
      <c r="H46" s="75" t="s">
        <v>81</v>
      </c>
      <c r="I46" s="78">
        <f>16000+60000+40000</f>
        <v>116000</v>
      </c>
      <c r="J46" s="78"/>
    </row>
    <row r="47" spans="1:10" ht="27" customHeight="1">
      <c r="A47" s="7">
        <v>385</v>
      </c>
      <c r="B47" s="60" t="s">
        <v>583</v>
      </c>
      <c r="C47" s="61" t="s">
        <v>7</v>
      </c>
      <c r="D47" s="61" t="s">
        <v>17</v>
      </c>
      <c r="E47" s="75" t="s">
        <v>184</v>
      </c>
      <c r="F47" s="75" t="s">
        <v>143</v>
      </c>
      <c r="G47" s="75" t="s">
        <v>146</v>
      </c>
      <c r="H47" s="75"/>
      <c r="I47" s="78">
        <f>I48+I49+I50</f>
        <v>1579017</v>
      </c>
      <c r="J47" s="78"/>
    </row>
    <row r="48" spans="1:10" ht="18" customHeight="1">
      <c r="A48" s="7">
        <v>385</v>
      </c>
      <c r="B48" s="60" t="s">
        <v>79</v>
      </c>
      <c r="C48" s="61" t="s">
        <v>7</v>
      </c>
      <c r="D48" s="61" t="s">
        <v>17</v>
      </c>
      <c r="E48" s="75" t="s">
        <v>184</v>
      </c>
      <c r="F48" s="75" t="s">
        <v>143</v>
      </c>
      <c r="G48" s="75" t="s">
        <v>146</v>
      </c>
      <c r="H48" s="75" t="s">
        <v>175</v>
      </c>
      <c r="I48" s="78">
        <f>1270216-119560-50000-36107-50000-15000-15000</f>
        <v>984549</v>
      </c>
      <c r="J48" s="78"/>
    </row>
    <row r="49" spans="1:10" ht="31.5" customHeight="1">
      <c r="A49" s="7">
        <v>385</v>
      </c>
      <c r="B49" s="60" t="s">
        <v>80</v>
      </c>
      <c r="C49" s="61" t="s">
        <v>7</v>
      </c>
      <c r="D49" s="61" t="s">
        <v>17</v>
      </c>
      <c r="E49" s="75" t="s">
        <v>184</v>
      </c>
      <c r="F49" s="75" t="s">
        <v>143</v>
      </c>
      <c r="G49" s="75" t="s">
        <v>146</v>
      </c>
      <c r="H49" s="75" t="s">
        <v>81</v>
      </c>
      <c r="I49" s="78">
        <f>609251-5000-20000-2000</f>
        <v>582251</v>
      </c>
      <c r="J49" s="78"/>
    </row>
    <row r="50" spans="1:10" ht="16.5" customHeight="1">
      <c r="A50" s="7">
        <v>385</v>
      </c>
      <c r="B50" s="60" t="s">
        <v>82</v>
      </c>
      <c r="C50" s="61" t="s">
        <v>7</v>
      </c>
      <c r="D50" s="61" t="s">
        <v>17</v>
      </c>
      <c r="E50" s="75" t="s">
        <v>184</v>
      </c>
      <c r="F50" s="75" t="s">
        <v>143</v>
      </c>
      <c r="G50" s="75" t="s">
        <v>146</v>
      </c>
      <c r="H50" s="75" t="s">
        <v>83</v>
      </c>
      <c r="I50" s="78">
        <f>16997-4780</f>
        <v>12217</v>
      </c>
      <c r="J50" s="78"/>
    </row>
    <row r="51" spans="1:10" ht="15.75" customHeight="1" hidden="1">
      <c r="A51" s="7">
        <v>385</v>
      </c>
      <c r="B51" s="60" t="s">
        <v>77</v>
      </c>
      <c r="C51" s="61" t="s">
        <v>7</v>
      </c>
      <c r="D51" s="61" t="s">
        <v>17</v>
      </c>
      <c r="E51" s="75" t="s">
        <v>43</v>
      </c>
      <c r="F51" s="75" t="s">
        <v>143</v>
      </c>
      <c r="G51" s="75" t="s">
        <v>147</v>
      </c>
      <c r="H51" s="75"/>
      <c r="I51" s="78">
        <f>I52</f>
        <v>0</v>
      </c>
      <c r="J51" s="78"/>
    </row>
    <row r="52" spans="1:10" ht="15.75" customHeight="1" hidden="1">
      <c r="A52" s="7">
        <v>385</v>
      </c>
      <c r="B52" s="60" t="s">
        <v>32</v>
      </c>
      <c r="C52" s="61" t="s">
        <v>7</v>
      </c>
      <c r="D52" s="61" t="s">
        <v>17</v>
      </c>
      <c r="E52" s="75" t="s">
        <v>43</v>
      </c>
      <c r="F52" s="75" t="s">
        <v>143</v>
      </c>
      <c r="G52" s="75" t="s">
        <v>147</v>
      </c>
      <c r="H52" s="75" t="s">
        <v>63</v>
      </c>
      <c r="I52" s="78">
        <f>51764-51764</f>
        <v>0</v>
      </c>
      <c r="J52" s="78"/>
    </row>
    <row r="53" spans="1:10" ht="15.75" customHeight="1">
      <c r="A53" s="7">
        <v>385</v>
      </c>
      <c r="B53" s="60" t="s">
        <v>122</v>
      </c>
      <c r="C53" s="61" t="s">
        <v>8</v>
      </c>
      <c r="D53" s="61" t="s">
        <v>10</v>
      </c>
      <c r="E53" s="75"/>
      <c r="F53" s="75"/>
      <c r="G53" s="75"/>
      <c r="H53" s="75"/>
      <c r="I53" s="78">
        <f>I54</f>
        <v>224100</v>
      </c>
      <c r="J53" s="78">
        <f>J54</f>
        <v>224100</v>
      </c>
    </row>
    <row r="54" spans="1:10" ht="15.75" customHeight="1">
      <c r="A54" s="76">
        <v>385</v>
      </c>
      <c r="B54" s="60" t="s">
        <v>99</v>
      </c>
      <c r="C54" s="61" t="s">
        <v>8</v>
      </c>
      <c r="D54" s="61" t="s">
        <v>19</v>
      </c>
      <c r="E54" s="75"/>
      <c r="F54" s="75"/>
      <c r="G54" s="75"/>
      <c r="H54" s="75"/>
      <c r="I54" s="78">
        <f>I55</f>
        <v>224100</v>
      </c>
      <c r="J54" s="78">
        <f>J55</f>
        <v>224100</v>
      </c>
    </row>
    <row r="55" spans="1:10" ht="15.75" customHeight="1">
      <c r="A55" s="76">
        <v>385</v>
      </c>
      <c r="B55" s="60" t="s">
        <v>77</v>
      </c>
      <c r="C55" s="61" t="s">
        <v>8</v>
      </c>
      <c r="D55" s="61" t="s">
        <v>19</v>
      </c>
      <c r="E55" s="75" t="s">
        <v>43</v>
      </c>
      <c r="F55" s="75" t="s">
        <v>78</v>
      </c>
      <c r="G55" s="75" t="s">
        <v>100</v>
      </c>
      <c r="H55" s="75"/>
      <c r="I55" s="78">
        <f>I56+I57</f>
        <v>224100</v>
      </c>
      <c r="J55" s="78">
        <f>J56+J57</f>
        <v>224100</v>
      </c>
    </row>
    <row r="56" spans="1:10" ht="15.75" customHeight="1">
      <c r="A56" s="76">
        <v>385</v>
      </c>
      <c r="B56" s="60" t="s">
        <v>79</v>
      </c>
      <c r="C56" s="61" t="s">
        <v>8</v>
      </c>
      <c r="D56" s="61" t="s">
        <v>19</v>
      </c>
      <c r="E56" s="75" t="s">
        <v>43</v>
      </c>
      <c r="F56" s="75" t="s">
        <v>78</v>
      </c>
      <c r="G56" s="75" t="s">
        <v>100</v>
      </c>
      <c r="H56" s="75" t="s">
        <v>0</v>
      </c>
      <c r="I56" s="78">
        <f>199077-6225.28</f>
        <v>192851.72</v>
      </c>
      <c r="J56" s="78">
        <f>I56</f>
        <v>192851.72</v>
      </c>
    </row>
    <row r="57" spans="1:10" ht="30" customHeight="1">
      <c r="A57" s="76">
        <v>385</v>
      </c>
      <c r="B57" s="60" t="s">
        <v>80</v>
      </c>
      <c r="C57" s="61" t="s">
        <v>8</v>
      </c>
      <c r="D57" s="61" t="s">
        <v>19</v>
      </c>
      <c r="E57" s="75" t="s">
        <v>43</v>
      </c>
      <c r="F57" s="75" t="s">
        <v>78</v>
      </c>
      <c r="G57" s="75" t="s">
        <v>100</v>
      </c>
      <c r="H57" s="75" t="s">
        <v>81</v>
      </c>
      <c r="I57" s="78">
        <f>25023+6225.28</f>
        <v>31248.28</v>
      </c>
      <c r="J57" s="78">
        <f>I57</f>
        <v>31248.28</v>
      </c>
    </row>
    <row r="58" spans="1:10" ht="15.75" customHeight="1">
      <c r="A58" s="76">
        <v>385</v>
      </c>
      <c r="B58" s="60" t="s">
        <v>123</v>
      </c>
      <c r="C58" s="61" t="s">
        <v>19</v>
      </c>
      <c r="D58" s="61" t="s">
        <v>10</v>
      </c>
      <c r="E58" s="75"/>
      <c r="F58" s="75"/>
      <c r="G58" s="75"/>
      <c r="H58" s="75"/>
      <c r="I58" s="78">
        <f>I59+I68</f>
        <v>59800</v>
      </c>
      <c r="J58" s="78">
        <f>J59</f>
        <v>58800</v>
      </c>
    </row>
    <row r="59" spans="1:10" ht="15.75" customHeight="1">
      <c r="A59" s="76">
        <v>385</v>
      </c>
      <c r="B59" s="60" t="s">
        <v>120</v>
      </c>
      <c r="C59" s="61" t="s">
        <v>19</v>
      </c>
      <c r="D59" s="61" t="s">
        <v>24</v>
      </c>
      <c r="E59" s="75"/>
      <c r="F59" s="75"/>
      <c r="G59" s="75"/>
      <c r="H59" s="75"/>
      <c r="I59" s="78">
        <f>I60+I64+I62+I66</f>
        <v>58800</v>
      </c>
      <c r="J59" s="78">
        <f>J64+J66</f>
        <v>58800</v>
      </c>
    </row>
    <row r="60" spans="1:10" ht="30" customHeight="1" hidden="1">
      <c r="A60" s="76">
        <v>385</v>
      </c>
      <c r="B60" s="79" t="s">
        <v>176</v>
      </c>
      <c r="C60" s="61" t="s">
        <v>19</v>
      </c>
      <c r="D60" s="61" t="s">
        <v>24</v>
      </c>
      <c r="E60" s="75" t="s">
        <v>114</v>
      </c>
      <c r="F60" s="75" t="s">
        <v>143</v>
      </c>
      <c r="G60" s="75" t="s">
        <v>177</v>
      </c>
      <c r="H60" s="75"/>
      <c r="I60" s="78">
        <f>I61</f>
        <v>0</v>
      </c>
      <c r="J60" s="78"/>
    </row>
    <row r="61" spans="1:10" ht="29.25" customHeight="1" hidden="1">
      <c r="A61" s="76">
        <v>385</v>
      </c>
      <c r="B61" s="60" t="s">
        <v>80</v>
      </c>
      <c r="C61" s="61" t="s">
        <v>19</v>
      </c>
      <c r="D61" s="61" t="s">
        <v>24</v>
      </c>
      <c r="E61" s="75" t="s">
        <v>114</v>
      </c>
      <c r="F61" s="75" t="s">
        <v>143</v>
      </c>
      <c r="G61" s="75" t="s">
        <v>177</v>
      </c>
      <c r="H61" s="75" t="s">
        <v>81</v>
      </c>
      <c r="I61" s="78">
        <v>0</v>
      </c>
      <c r="J61" s="78"/>
    </row>
    <row r="62" spans="1:10" ht="15.75" customHeight="1" hidden="1">
      <c r="A62" s="76">
        <v>385</v>
      </c>
      <c r="B62" s="60" t="s">
        <v>77</v>
      </c>
      <c r="C62" s="61" t="s">
        <v>19</v>
      </c>
      <c r="D62" s="61" t="s">
        <v>24</v>
      </c>
      <c r="E62" s="75" t="s">
        <v>43</v>
      </c>
      <c r="F62" s="75" t="s">
        <v>143</v>
      </c>
      <c r="G62" s="75" t="s">
        <v>117</v>
      </c>
      <c r="H62" s="75"/>
      <c r="I62" s="78">
        <f>I63</f>
        <v>0</v>
      </c>
      <c r="J62" s="78"/>
    </row>
    <row r="63" spans="1:10" ht="30" customHeight="1" hidden="1">
      <c r="A63" s="76">
        <v>385</v>
      </c>
      <c r="B63" s="60" t="s">
        <v>80</v>
      </c>
      <c r="C63" s="61" t="s">
        <v>19</v>
      </c>
      <c r="D63" s="61" t="s">
        <v>24</v>
      </c>
      <c r="E63" s="75" t="s">
        <v>43</v>
      </c>
      <c r="F63" s="75" t="s">
        <v>143</v>
      </c>
      <c r="G63" s="75" t="s">
        <v>117</v>
      </c>
      <c r="H63" s="75" t="s">
        <v>81</v>
      </c>
      <c r="I63" s="78">
        <v>0</v>
      </c>
      <c r="J63" s="78"/>
    </row>
    <row r="64" spans="1:10" ht="17.25" customHeight="1">
      <c r="A64" s="76">
        <v>385</v>
      </c>
      <c r="B64" s="60" t="s">
        <v>584</v>
      </c>
      <c r="C64" s="61" t="s">
        <v>19</v>
      </c>
      <c r="D64" s="61" t="s">
        <v>24</v>
      </c>
      <c r="E64" s="75" t="s">
        <v>43</v>
      </c>
      <c r="F64" s="75" t="s">
        <v>143</v>
      </c>
      <c r="G64" s="75" t="s">
        <v>186</v>
      </c>
      <c r="H64" s="75"/>
      <c r="I64" s="78">
        <f>I65</f>
        <v>35600</v>
      </c>
      <c r="J64" s="78">
        <f>J65</f>
        <v>35600</v>
      </c>
    </row>
    <row r="65" spans="1:10" ht="30" customHeight="1">
      <c r="A65" s="76">
        <v>385</v>
      </c>
      <c r="B65" s="60" t="s">
        <v>80</v>
      </c>
      <c r="C65" s="61" t="s">
        <v>19</v>
      </c>
      <c r="D65" s="61" t="s">
        <v>24</v>
      </c>
      <c r="E65" s="75" t="s">
        <v>43</v>
      </c>
      <c r="F65" s="75" t="s">
        <v>143</v>
      </c>
      <c r="G65" s="75" t="s">
        <v>186</v>
      </c>
      <c r="H65" s="75" t="s">
        <v>81</v>
      </c>
      <c r="I65" s="78">
        <v>35600</v>
      </c>
      <c r="J65" s="78">
        <f>I65</f>
        <v>35600</v>
      </c>
    </row>
    <row r="66" spans="1:10" ht="30" customHeight="1">
      <c r="A66" s="76">
        <v>385</v>
      </c>
      <c r="B66" s="60" t="s">
        <v>585</v>
      </c>
      <c r="C66" s="61" t="s">
        <v>19</v>
      </c>
      <c r="D66" s="61" t="s">
        <v>24</v>
      </c>
      <c r="E66" s="75" t="s">
        <v>28</v>
      </c>
      <c r="F66" s="75" t="s">
        <v>143</v>
      </c>
      <c r="G66" s="75" t="s">
        <v>186</v>
      </c>
      <c r="H66" s="75"/>
      <c r="I66" s="78">
        <f>I67</f>
        <v>23200</v>
      </c>
      <c r="J66" s="78">
        <f>J67</f>
        <v>23200</v>
      </c>
    </row>
    <row r="67" spans="1:10" ht="30" customHeight="1">
      <c r="A67" s="76">
        <v>385</v>
      </c>
      <c r="B67" s="60" t="s">
        <v>80</v>
      </c>
      <c r="C67" s="61" t="s">
        <v>19</v>
      </c>
      <c r="D67" s="61" t="s">
        <v>24</v>
      </c>
      <c r="E67" s="75" t="s">
        <v>28</v>
      </c>
      <c r="F67" s="75" t="s">
        <v>143</v>
      </c>
      <c r="G67" s="75" t="s">
        <v>186</v>
      </c>
      <c r="H67" s="75" t="s">
        <v>81</v>
      </c>
      <c r="I67" s="78">
        <f>30000-6800</f>
        <v>23200</v>
      </c>
      <c r="J67" s="78">
        <f>I67</f>
        <v>23200</v>
      </c>
    </row>
    <row r="68" spans="1:10" ht="30" customHeight="1">
      <c r="A68" s="76">
        <v>385</v>
      </c>
      <c r="B68" s="80" t="s">
        <v>45</v>
      </c>
      <c r="C68" s="77" t="s">
        <v>19</v>
      </c>
      <c r="D68" s="77" t="s">
        <v>33</v>
      </c>
      <c r="E68" s="75"/>
      <c r="F68" s="75"/>
      <c r="G68" s="75"/>
      <c r="H68" s="75"/>
      <c r="I68" s="78">
        <f>I69</f>
        <v>1000</v>
      </c>
      <c r="J68" s="78"/>
    </row>
    <row r="69" spans="1:10" ht="27.75" customHeight="1">
      <c r="A69" s="76">
        <v>385</v>
      </c>
      <c r="B69" s="79" t="s">
        <v>586</v>
      </c>
      <c r="C69" s="77" t="s">
        <v>19</v>
      </c>
      <c r="D69" s="77" t="s">
        <v>33</v>
      </c>
      <c r="E69" s="75" t="s">
        <v>114</v>
      </c>
      <c r="F69" s="75" t="s">
        <v>143</v>
      </c>
      <c r="G69" s="75" t="s">
        <v>177</v>
      </c>
      <c r="H69" s="75"/>
      <c r="I69" s="78">
        <f>I70</f>
        <v>1000</v>
      </c>
      <c r="J69" s="78"/>
    </row>
    <row r="70" spans="1:10" ht="30" customHeight="1">
      <c r="A70" s="76">
        <v>385</v>
      </c>
      <c r="B70" s="60" t="s">
        <v>80</v>
      </c>
      <c r="C70" s="77" t="s">
        <v>19</v>
      </c>
      <c r="D70" s="77" t="s">
        <v>33</v>
      </c>
      <c r="E70" s="75" t="s">
        <v>114</v>
      </c>
      <c r="F70" s="75" t="s">
        <v>143</v>
      </c>
      <c r="G70" s="75" t="s">
        <v>177</v>
      </c>
      <c r="H70" s="75" t="s">
        <v>81</v>
      </c>
      <c r="I70" s="78">
        <v>1000</v>
      </c>
      <c r="J70" s="78"/>
    </row>
    <row r="71" spans="1:10" ht="15.75" customHeight="1">
      <c r="A71" s="76">
        <v>385</v>
      </c>
      <c r="B71" s="60" t="s">
        <v>124</v>
      </c>
      <c r="C71" s="77" t="s">
        <v>12</v>
      </c>
      <c r="D71" s="77" t="s">
        <v>10</v>
      </c>
      <c r="E71" s="75"/>
      <c r="F71" s="75"/>
      <c r="G71" s="75"/>
      <c r="H71" s="75"/>
      <c r="I71" s="78">
        <f>I72+I75+I87</f>
        <v>3411187</v>
      </c>
      <c r="J71" s="78">
        <f>J72+J75+J87</f>
        <v>1422000</v>
      </c>
    </row>
    <row r="72" spans="1:10" ht="15.75" customHeight="1">
      <c r="A72" s="76">
        <v>385</v>
      </c>
      <c r="B72" s="60" t="s">
        <v>46</v>
      </c>
      <c r="C72" s="61" t="s">
        <v>12</v>
      </c>
      <c r="D72" s="61" t="s">
        <v>20</v>
      </c>
      <c r="E72" s="75"/>
      <c r="F72" s="75"/>
      <c r="G72" s="75"/>
      <c r="H72" s="75"/>
      <c r="I72" s="78">
        <f>I73</f>
        <v>276000</v>
      </c>
      <c r="J72" s="78">
        <f>J73</f>
        <v>276000</v>
      </c>
    </row>
    <row r="73" spans="1:10" ht="15.75" customHeight="1">
      <c r="A73" s="76">
        <v>385</v>
      </c>
      <c r="B73" s="60" t="s">
        <v>77</v>
      </c>
      <c r="C73" s="61" t="s">
        <v>12</v>
      </c>
      <c r="D73" s="61" t="s">
        <v>20</v>
      </c>
      <c r="E73" s="75" t="s">
        <v>43</v>
      </c>
      <c r="F73" s="75" t="s">
        <v>143</v>
      </c>
      <c r="G73" s="75" t="s">
        <v>187</v>
      </c>
      <c r="H73" s="75"/>
      <c r="I73" s="78">
        <f>I74</f>
        <v>276000</v>
      </c>
      <c r="J73" s="78">
        <f>J74</f>
        <v>276000</v>
      </c>
    </row>
    <row r="74" spans="1:10" ht="30" customHeight="1">
      <c r="A74" s="76">
        <v>385</v>
      </c>
      <c r="B74" s="60" t="s">
        <v>103</v>
      </c>
      <c r="C74" s="61" t="s">
        <v>12</v>
      </c>
      <c r="D74" s="61" t="s">
        <v>20</v>
      </c>
      <c r="E74" s="75" t="s">
        <v>43</v>
      </c>
      <c r="F74" s="75" t="s">
        <v>143</v>
      </c>
      <c r="G74" s="75" t="s">
        <v>187</v>
      </c>
      <c r="H74" s="75" t="s">
        <v>66</v>
      </c>
      <c r="I74" s="78">
        <v>276000</v>
      </c>
      <c r="J74" s="78">
        <f>I74</f>
        <v>276000</v>
      </c>
    </row>
    <row r="75" spans="1:10" ht="15.75" customHeight="1">
      <c r="A75" s="76">
        <v>385</v>
      </c>
      <c r="B75" s="60" t="s">
        <v>104</v>
      </c>
      <c r="C75" s="61" t="s">
        <v>12</v>
      </c>
      <c r="D75" s="61" t="s">
        <v>24</v>
      </c>
      <c r="E75" s="75"/>
      <c r="F75" s="75"/>
      <c r="G75" s="75"/>
      <c r="H75" s="75"/>
      <c r="I75" s="78">
        <f>I79+I85+I83+I76+I81</f>
        <v>2875187</v>
      </c>
      <c r="J75" s="78">
        <f>J79+J85+J83+J76+J81</f>
        <v>886000</v>
      </c>
    </row>
    <row r="76" spans="1:10" ht="44.25" customHeight="1">
      <c r="A76" s="76">
        <v>385</v>
      </c>
      <c r="B76" s="60" t="s">
        <v>196</v>
      </c>
      <c r="C76" s="61" t="s">
        <v>12</v>
      </c>
      <c r="D76" s="61" t="s">
        <v>24</v>
      </c>
      <c r="E76" s="75" t="s">
        <v>8</v>
      </c>
      <c r="F76" s="75" t="s">
        <v>143</v>
      </c>
      <c r="G76" s="75" t="s">
        <v>153</v>
      </c>
      <c r="H76" s="75"/>
      <c r="I76" s="78">
        <f>I77+I78</f>
        <v>1989187</v>
      </c>
      <c r="J76" s="78">
        <f>J77</f>
        <v>0</v>
      </c>
    </row>
    <row r="77" spans="1:10" ht="15.75" customHeight="1">
      <c r="A77" s="76">
        <v>385</v>
      </c>
      <c r="B77" s="81" t="s">
        <v>80</v>
      </c>
      <c r="C77" s="61" t="s">
        <v>12</v>
      </c>
      <c r="D77" s="61" t="s">
        <v>24</v>
      </c>
      <c r="E77" s="75" t="s">
        <v>8</v>
      </c>
      <c r="F77" s="75" t="s">
        <v>143</v>
      </c>
      <c r="G77" s="75" t="s">
        <v>153</v>
      </c>
      <c r="H77" s="75" t="s">
        <v>81</v>
      </c>
      <c r="I77" s="78">
        <f>2100450-100000+12800+99577-373640+400000-200000</f>
        <v>1939187</v>
      </c>
      <c r="J77" s="78"/>
    </row>
    <row r="78" spans="1:10" ht="15.75" customHeight="1">
      <c r="A78" s="76">
        <v>385</v>
      </c>
      <c r="B78" s="60" t="s">
        <v>82</v>
      </c>
      <c r="C78" s="61" t="s">
        <v>12</v>
      </c>
      <c r="D78" s="61" t="s">
        <v>24</v>
      </c>
      <c r="E78" s="75" t="s">
        <v>8</v>
      </c>
      <c r="F78" s="75" t="s">
        <v>143</v>
      </c>
      <c r="G78" s="75" t="s">
        <v>153</v>
      </c>
      <c r="H78" s="75" t="s">
        <v>83</v>
      </c>
      <c r="I78" s="78">
        <v>50000</v>
      </c>
      <c r="J78" s="78"/>
    </row>
    <row r="79" spans="1:10" ht="50.25" customHeight="1">
      <c r="A79" s="76">
        <v>385</v>
      </c>
      <c r="B79" s="60" t="s">
        <v>196</v>
      </c>
      <c r="C79" s="61" t="s">
        <v>12</v>
      </c>
      <c r="D79" s="61" t="s">
        <v>24</v>
      </c>
      <c r="E79" s="75" t="s">
        <v>8</v>
      </c>
      <c r="F79" s="75" t="s">
        <v>143</v>
      </c>
      <c r="G79" s="75" t="s">
        <v>188</v>
      </c>
      <c r="H79" s="75"/>
      <c r="I79" s="78">
        <f>I80</f>
        <v>886000</v>
      </c>
      <c r="J79" s="78">
        <f>J80</f>
        <v>886000</v>
      </c>
    </row>
    <row r="80" spans="1:10" ht="15" customHeight="1">
      <c r="A80" s="76">
        <v>385</v>
      </c>
      <c r="B80" s="60" t="s">
        <v>80</v>
      </c>
      <c r="C80" s="61" t="s">
        <v>12</v>
      </c>
      <c r="D80" s="61" t="s">
        <v>24</v>
      </c>
      <c r="E80" s="75" t="s">
        <v>8</v>
      </c>
      <c r="F80" s="75" t="s">
        <v>143</v>
      </c>
      <c r="G80" s="75" t="s">
        <v>188</v>
      </c>
      <c r="H80" s="75" t="s">
        <v>81</v>
      </c>
      <c r="I80" s="78">
        <f>699200+180000+6800</f>
        <v>886000</v>
      </c>
      <c r="J80" s="78">
        <f>I80</f>
        <v>886000</v>
      </c>
    </row>
    <row r="81" spans="1:10" ht="28.5" customHeight="1" hidden="1">
      <c r="A81" s="76">
        <v>385</v>
      </c>
      <c r="B81" s="60" t="s">
        <v>581</v>
      </c>
      <c r="C81" s="61" t="s">
        <v>12</v>
      </c>
      <c r="D81" s="61" t="s">
        <v>24</v>
      </c>
      <c r="E81" s="75" t="s">
        <v>28</v>
      </c>
      <c r="F81" s="75" t="s">
        <v>143</v>
      </c>
      <c r="G81" s="75" t="s">
        <v>188</v>
      </c>
      <c r="H81" s="75"/>
      <c r="I81" s="78">
        <f>I82</f>
        <v>0</v>
      </c>
      <c r="J81" s="78">
        <f>J82</f>
        <v>0</v>
      </c>
    </row>
    <row r="82" spans="1:10" ht="24.75" customHeight="1" hidden="1">
      <c r="A82" s="7">
        <v>385</v>
      </c>
      <c r="B82" s="81" t="s">
        <v>80</v>
      </c>
      <c r="C82" s="61" t="s">
        <v>12</v>
      </c>
      <c r="D82" s="61" t="s">
        <v>24</v>
      </c>
      <c r="E82" s="75" t="s">
        <v>28</v>
      </c>
      <c r="F82" s="75" t="s">
        <v>143</v>
      </c>
      <c r="G82" s="75" t="s">
        <v>188</v>
      </c>
      <c r="H82" s="75" t="s">
        <v>81</v>
      </c>
      <c r="I82" s="78">
        <v>0</v>
      </c>
      <c r="J82" s="78">
        <f>I82</f>
        <v>0</v>
      </c>
    </row>
    <row r="83" spans="1:10" ht="24.75" customHeight="1" hidden="1">
      <c r="A83" s="76">
        <v>385</v>
      </c>
      <c r="B83" s="60" t="s">
        <v>54</v>
      </c>
      <c r="C83" s="77" t="s">
        <v>12</v>
      </c>
      <c r="D83" s="77" t="s">
        <v>24</v>
      </c>
      <c r="E83" s="75" t="s">
        <v>39</v>
      </c>
      <c r="F83" s="75" t="s">
        <v>107</v>
      </c>
      <c r="G83" s="75" t="s">
        <v>10</v>
      </c>
      <c r="H83" s="75"/>
      <c r="I83" s="78">
        <f>I84</f>
        <v>0</v>
      </c>
      <c r="J83" s="78">
        <f>J84</f>
        <v>0</v>
      </c>
    </row>
    <row r="84" spans="1:10" ht="24.75" customHeight="1" hidden="1">
      <c r="A84" s="76">
        <v>385</v>
      </c>
      <c r="B84" s="60" t="s">
        <v>18</v>
      </c>
      <c r="C84" s="77" t="s">
        <v>12</v>
      </c>
      <c r="D84" s="77" t="s">
        <v>24</v>
      </c>
      <c r="E84" s="75" t="s">
        <v>39</v>
      </c>
      <c r="F84" s="75" t="s">
        <v>107</v>
      </c>
      <c r="G84" s="75" t="s">
        <v>10</v>
      </c>
      <c r="H84" s="75" t="s">
        <v>9</v>
      </c>
      <c r="I84" s="78">
        <v>0</v>
      </c>
      <c r="J84" s="78">
        <v>0</v>
      </c>
    </row>
    <row r="85" spans="1:10" ht="24.75" customHeight="1" hidden="1">
      <c r="A85" s="76">
        <v>385</v>
      </c>
      <c r="B85" s="60" t="s">
        <v>53</v>
      </c>
      <c r="C85" s="77" t="s">
        <v>12</v>
      </c>
      <c r="D85" s="77" t="s">
        <v>24</v>
      </c>
      <c r="E85" s="75" t="s">
        <v>41</v>
      </c>
      <c r="F85" s="75" t="s">
        <v>50</v>
      </c>
      <c r="G85" s="75" t="s">
        <v>10</v>
      </c>
      <c r="H85" s="75"/>
      <c r="I85" s="78">
        <f>I86</f>
        <v>0</v>
      </c>
      <c r="J85" s="78">
        <f>J86</f>
        <v>0</v>
      </c>
    </row>
    <row r="86" spans="1:10" ht="24.75" customHeight="1" hidden="1">
      <c r="A86" s="76">
        <v>385</v>
      </c>
      <c r="B86" s="60" t="s">
        <v>18</v>
      </c>
      <c r="C86" s="77" t="s">
        <v>12</v>
      </c>
      <c r="D86" s="77" t="s">
        <v>24</v>
      </c>
      <c r="E86" s="75" t="s">
        <v>41</v>
      </c>
      <c r="F86" s="75" t="s">
        <v>50</v>
      </c>
      <c r="G86" s="75" t="s">
        <v>10</v>
      </c>
      <c r="H86" s="75" t="s">
        <v>9</v>
      </c>
      <c r="I86" s="78">
        <v>0</v>
      </c>
      <c r="J86" s="78">
        <v>0</v>
      </c>
    </row>
    <row r="87" spans="1:10" ht="15.75" customHeight="1">
      <c r="A87" s="76">
        <v>385</v>
      </c>
      <c r="B87" s="80" t="s">
        <v>47</v>
      </c>
      <c r="C87" s="77" t="s">
        <v>12</v>
      </c>
      <c r="D87" s="77" t="s">
        <v>48</v>
      </c>
      <c r="E87" s="75"/>
      <c r="F87" s="75"/>
      <c r="G87" s="75"/>
      <c r="H87" s="75"/>
      <c r="I87" s="78">
        <f>I88+I92+I90</f>
        <v>260000</v>
      </c>
      <c r="J87" s="78">
        <f>J88+J92+J90</f>
        <v>260000</v>
      </c>
    </row>
    <row r="88" spans="1:10" ht="15.75" customHeight="1" hidden="1">
      <c r="A88" s="76">
        <v>385</v>
      </c>
      <c r="B88" s="60" t="s">
        <v>150</v>
      </c>
      <c r="C88" s="77" t="s">
        <v>12</v>
      </c>
      <c r="D88" s="77" t="s">
        <v>48</v>
      </c>
      <c r="E88" s="75" t="s">
        <v>28</v>
      </c>
      <c r="F88" s="75" t="s">
        <v>143</v>
      </c>
      <c r="G88" s="75" t="s">
        <v>152</v>
      </c>
      <c r="H88" s="75"/>
      <c r="I88" s="78">
        <f>I89</f>
        <v>0</v>
      </c>
      <c r="J88" s="78">
        <f>J89</f>
        <v>0</v>
      </c>
    </row>
    <row r="89" spans="1:10" ht="31.5" customHeight="1" hidden="1">
      <c r="A89" s="76">
        <v>385</v>
      </c>
      <c r="B89" s="60" t="s">
        <v>80</v>
      </c>
      <c r="C89" s="77" t="s">
        <v>12</v>
      </c>
      <c r="D89" s="77" t="s">
        <v>48</v>
      </c>
      <c r="E89" s="75" t="s">
        <v>28</v>
      </c>
      <c r="F89" s="75" t="s">
        <v>143</v>
      </c>
      <c r="G89" s="75" t="s">
        <v>152</v>
      </c>
      <c r="H89" s="75" t="s">
        <v>81</v>
      </c>
      <c r="I89" s="78">
        <f>60000-60000</f>
        <v>0</v>
      </c>
      <c r="J89" s="78"/>
    </row>
    <row r="90" spans="1:10" ht="30" customHeight="1">
      <c r="A90" s="76">
        <v>385</v>
      </c>
      <c r="B90" s="60" t="s">
        <v>581</v>
      </c>
      <c r="C90" s="77" t="s">
        <v>12</v>
      </c>
      <c r="D90" s="77" t="s">
        <v>48</v>
      </c>
      <c r="E90" s="75" t="s">
        <v>28</v>
      </c>
      <c r="F90" s="75" t="s">
        <v>143</v>
      </c>
      <c r="G90" s="75" t="s">
        <v>189</v>
      </c>
      <c r="H90" s="75"/>
      <c r="I90" s="78">
        <f>I91</f>
        <v>260000</v>
      </c>
      <c r="J90" s="78">
        <f>J91</f>
        <v>260000</v>
      </c>
    </row>
    <row r="91" spans="1:10" ht="30" customHeight="1">
      <c r="A91" s="76">
        <v>385</v>
      </c>
      <c r="B91" s="60" t="s">
        <v>80</v>
      </c>
      <c r="C91" s="77" t="s">
        <v>12</v>
      </c>
      <c r="D91" s="77" t="s">
        <v>48</v>
      </c>
      <c r="E91" s="75" t="s">
        <v>28</v>
      </c>
      <c r="F91" s="75" t="s">
        <v>143</v>
      </c>
      <c r="G91" s="75" t="s">
        <v>189</v>
      </c>
      <c r="H91" s="75" t="s">
        <v>81</v>
      </c>
      <c r="I91" s="78">
        <f>335756-245756+350000-180000</f>
        <v>260000</v>
      </c>
      <c r="J91" s="78">
        <f>I91</f>
        <v>260000</v>
      </c>
    </row>
    <row r="92" spans="1:10" ht="15.75" customHeight="1" hidden="1">
      <c r="A92" s="76">
        <v>385</v>
      </c>
      <c r="B92" s="60" t="s">
        <v>77</v>
      </c>
      <c r="C92" s="77" t="s">
        <v>12</v>
      </c>
      <c r="D92" s="77" t="s">
        <v>48</v>
      </c>
      <c r="E92" s="75" t="s">
        <v>43</v>
      </c>
      <c r="F92" s="75" t="s">
        <v>143</v>
      </c>
      <c r="G92" s="75" t="s">
        <v>154</v>
      </c>
      <c r="H92" s="75"/>
      <c r="I92" s="78">
        <f>I93</f>
        <v>0</v>
      </c>
      <c r="J92" s="78">
        <f>J93</f>
        <v>0</v>
      </c>
    </row>
    <row r="93" spans="1:10" ht="30" customHeight="1" hidden="1">
      <c r="A93" s="76">
        <v>385</v>
      </c>
      <c r="B93" s="60" t="s">
        <v>80</v>
      </c>
      <c r="C93" s="77" t="s">
        <v>12</v>
      </c>
      <c r="D93" s="77" t="s">
        <v>48</v>
      </c>
      <c r="E93" s="75" t="s">
        <v>43</v>
      </c>
      <c r="F93" s="75" t="s">
        <v>143</v>
      </c>
      <c r="G93" s="75" t="s">
        <v>154</v>
      </c>
      <c r="H93" s="75" t="s">
        <v>81</v>
      </c>
      <c r="I93" s="78">
        <v>0</v>
      </c>
      <c r="J93" s="78"/>
    </row>
    <row r="94" spans="1:10" ht="15.75" customHeight="1" hidden="1">
      <c r="A94" s="7">
        <v>385</v>
      </c>
      <c r="B94" s="60" t="s">
        <v>49</v>
      </c>
      <c r="C94" s="77" t="s">
        <v>20</v>
      </c>
      <c r="D94" s="77" t="s">
        <v>7</v>
      </c>
      <c r="E94" s="75"/>
      <c r="F94" s="75"/>
      <c r="G94" s="75"/>
      <c r="H94" s="75"/>
      <c r="I94" s="78">
        <f>I97+I95</f>
        <v>0</v>
      </c>
      <c r="J94" s="78"/>
    </row>
    <row r="95" spans="1:10" ht="27.75" customHeight="1" hidden="1">
      <c r="A95" s="7">
        <v>385</v>
      </c>
      <c r="B95" s="82" t="s">
        <v>108</v>
      </c>
      <c r="C95" s="77" t="s">
        <v>20</v>
      </c>
      <c r="D95" s="77" t="s">
        <v>7</v>
      </c>
      <c r="E95" s="75" t="s">
        <v>17</v>
      </c>
      <c r="F95" s="75" t="s">
        <v>78</v>
      </c>
      <c r="G95" s="75" t="s">
        <v>109</v>
      </c>
      <c r="H95" s="75"/>
      <c r="I95" s="78">
        <f>I96</f>
        <v>0</v>
      </c>
      <c r="J95" s="78"/>
    </row>
    <row r="96" spans="1:10" ht="27.75" customHeight="1" hidden="1">
      <c r="A96" s="7">
        <v>385</v>
      </c>
      <c r="B96" s="60" t="s">
        <v>80</v>
      </c>
      <c r="C96" s="77" t="s">
        <v>20</v>
      </c>
      <c r="D96" s="77" t="s">
        <v>7</v>
      </c>
      <c r="E96" s="75" t="s">
        <v>17</v>
      </c>
      <c r="F96" s="75" t="s">
        <v>78</v>
      </c>
      <c r="G96" s="75" t="s">
        <v>109</v>
      </c>
      <c r="H96" s="75" t="s">
        <v>81</v>
      </c>
      <c r="I96" s="78">
        <f>1165315-1165315</f>
        <v>0</v>
      </c>
      <c r="J96" s="78"/>
    </row>
    <row r="97" spans="1:10" ht="24.75" customHeight="1" hidden="1">
      <c r="A97" s="7">
        <v>385</v>
      </c>
      <c r="B97" s="82" t="s">
        <v>44</v>
      </c>
      <c r="C97" s="77" t="s">
        <v>20</v>
      </c>
      <c r="D97" s="77" t="s">
        <v>7</v>
      </c>
      <c r="E97" s="75" t="s">
        <v>22</v>
      </c>
      <c r="F97" s="75" t="s">
        <v>19</v>
      </c>
      <c r="G97" s="75" t="s">
        <v>10</v>
      </c>
      <c r="H97" s="75"/>
      <c r="I97" s="78">
        <f>I98</f>
        <v>0</v>
      </c>
      <c r="J97" s="78"/>
    </row>
    <row r="98" spans="1:10" ht="24.75" customHeight="1" hidden="1">
      <c r="A98" s="76">
        <v>385</v>
      </c>
      <c r="B98" s="60" t="s">
        <v>18</v>
      </c>
      <c r="C98" s="77" t="s">
        <v>20</v>
      </c>
      <c r="D98" s="77" t="s">
        <v>7</v>
      </c>
      <c r="E98" s="75" t="s">
        <v>22</v>
      </c>
      <c r="F98" s="75" t="s">
        <v>19</v>
      </c>
      <c r="G98" s="75" t="s">
        <v>10</v>
      </c>
      <c r="H98" s="75" t="s">
        <v>9</v>
      </c>
      <c r="I98" s="78">
        <v>0</v>
      </c>
      <c r="J98" s="78"/>
    </row>
    <row r="99" spans="1:10" ht="15.75" customHeight="1">
      <c r="A99" s="76">
        <v>385</v>
      </c>
      <c r="B99" s="60" t="s">
        <v>125</v>
      </c>
      <c r="C99" s="77" t="s">
        <v>20</v>
      </c>
      <c r="D99" s="77" t="s">
        <v>10</v>
      </c>
      <c r="E99" s="75"/>
      <c r="F99" s="75"/>
      <c r="G99" s="75"/>
      <c r="H99" s="75"/>
      <c r="I99" s="78">
        <f>I100+I103+I112</f>
        <v>3990496.83</v>
      </c>
      <c r="J99" s="78">
        <f>J103+J112</f>
        <v>623000</v>
      </c>
    </row>
    <row r="100" spans="1:10" ht="15.75" customHeight="1" hidden="1">
      <c r="A100" s="76">
        <v>385</v>
      </c>
      <c r="B100" s="60" t="s">
        <v>49</v>
      </c>
      <c r="C100" s="77" t="s">
        <v>20</v>
      </c>
      <c r="D100" s="77" t="s">
        <v>7</v>
      </c>
      <c r="E100" s="75"/>
      <c r="F100" s="75"/>
      <c r="G100" s="75"/>
      <c r="H100" s="75"/>
      <c r="I100" s="78">
        <f>I101</f>
        <v>0</v>
      </c>
      <c r="J100" s="78"/>
    </row>
    <row r="101" spans="1:10" ht="15.75" customHeight="1" hidden="1">
      <c r="A101" s="76">
        <v>385</v>
      </c>
      <c r="B101" s="60" t="s">
        <v>77</v>
      </c>
      <c r="C101" s="77" t="s">
        <v>20</v>
      </c>
      <c r="D101" s="77" t="s">
        <v>7</v>
      </c>
      <c r="E101" s="75" t="s">
        <v>43</v>
      </c>
      <c r="F101" s="75" t="s">
        <v>143</v>
      </c>
      <c r="G101" s="75" t="s">
        <v>155</v>
      </c>
      <c r="H101" s="75"/>
      <c r="I101" s="78">
        <f>I102</f>
        <v>0</v>
      </c>
      <c r="J101" s="78"/>
    </row>
    <row r="102" spans="1:10" ht="15.75" customHeight="1" hidden="1">
      <c r="A102" s="76">
        <v>385</v>
      </c>
      <c r="B102" s="60" t="s">
        <v>82</v>
      </c>
      <c r="C102" s="77" t="s">
        <v>20</v>
      </c>
      <c r="D102" s="77" t="s">
        <v>7</v>
      </c>
      <c r="E102" s="75" t="s">
        <v>43</v>
      </c>
      <c r="F102" s="75" t="s">
        <v>143</v>
      </c>
      <c r="G102" s="75" t="s">
        <v>155</v>
      </c>
      <c r="H102" s="75" t="s">
        <v>83</v>
      </c>
      <c r="I102" s="78">
        <v>0</v>
      </c>
      <c r="J102" s="78"/>
    </row>
    <row r="103" spans="1:10" ht="15.75" customHeight="1">
      <c r="A103" s="76">
        <v>385</v>
      </c>
      <c r="B103" s="60" t="s">
        <v>40</v>
      </c>
      <c r="C103" s="77" t="s">
        <v>20</v>
      </c>
      <c r="D103" s="77" t="s">
        <v>8</v>
      </c>
      <c r="E103" s="75"/>
      <c r="F103" s="75"/>
      <c r="G103" s="75"/>
      <c r="H103" s="75"/>
      <c r="I103" s="78">
        <f>I106+I108+I104+I110</f>
        <v>271887</v>
      </c>
      <c r="J103" s="78">
        <f>J106+J108</f>
        <v>133117</v>
      </c>
    </row>
    <row r="104" spans="1:10" ht="15.75" customHeight="1" hidden="1">
      <c r="A104" s="76">
        <v>385</v>
      </c>
      <c r="B104" s="60" t="s">
        <v>592</v>
      </c>
      <c r="C104" s="77" t="s">
        <v>20</v>
      </c>
      <c r="D104" s="77" t="s">
        <v>8</v>
      </c>
      <c r="E104" s="75" t="s">
        <v>28</v>
      </c>
      <c r="F104" s="75" t="s">
        <v>143</v>
      </c>
      <c r="G104" s="75" t="s">
        <v>155</v>
      </c>
      <c r="H104" s="75"/>
      <c r="I104" s="78">
        <f>I105</f>
        <v>0</v>
      </c>
      <c r="J104" s="78"/>
    </row>
    <row r="105" spans="1:10" ht="30" customHeight="1" hidden="1">
      <c r="A105" s="76">
        <v>385</v>
      </c>
      <c r="B105" s="60" t="s">
        <v>80</v>
      </c>
      <c r="C105" s="77" t="s">
        <v>20</v>
      </c>
      <c r="D105" s="77" t="s">
        <v>8</v>
      </c>
      <c r="E105" s="75" t="s">
        <v>28</v>
      </c>
      <c r="F105" s="75" t="s">
        <v>143</v>
      </c>
      <c r="G105" s="75" t="s">
        <v>155</v>
      </c>
      <c r="H105" s="75" t="s">
        <v>81</v>
      </c>
      <c r="I105" s="78">
        <v>0</v>
      </c>
      <c r="J105" s="78"/>
    </row>
    <row r="106" spans="1:10" ht="28.5" customHeight="1">
      <c r="A106" s="76">
        <v>385</v>
      </c>
      <c r="B106" s="60" t="s">
        <v>581</v>
      </c>
      <c r="C106" s="77" t="s">
        <v>20</v>
      </c>
      <c r="D106" s="77" t="s">
        <v>8</v>
      </c>
      <c r="E106" s="75" t="s">
        <v>28</v>
      </c>
      <c r="F106" s="75" t="s">
        <v>143</v>
      </c>
      <c r="G106" s="75" t="s">
        <v>190</v>
      </c>
      <c r="H106" s="75"/>
      <c r="I106" s="78">
        <f>I107</f>
        <v>133117</v>
      </c>
      <c r="J106" s="78">
        <f>J107</f>
        <v>133117</v>
      </c>
    </row>
    <row r="107" spans="1:10" ht="30" customHeight="1">
      <c r="A107" s="76">
        <v>385</v>
      </c>
      <c r="B107" s="60" t="s">
        <v>80</v>
      </c>
      <c r="C107" s="77" t="s">
        <v>20</v>
      </c>
      <c r="D107" s="77" t="s">
        <v>8</v>
      </c>
      <c r="E107" s="75" t="s">
        <v>28</v>
      </c>
      <c r="F107" s="75" t="s">
        <v>143</v>
      </c>
      <c r="G107" s="75" t="s">
        <v>190</v>
      </c>
      <c r="H107" s="75" t="s">
        <v>81</v>
      </c>
      <c r="I107" s="78">
        <f>272817-139700</f>
        <v>133117</v>
      </c>
      <c r="J107" s="78">
        <f>I107</f>
        <v>133117</v>
      </c>
    </row>
    <row r="108" spans="1:10" ht="33" customHeight="1">
      <c r="A108" s="76">
        <v>385</v>
      </c>
      <c r="B108" s="233" t="s">
        <v>590</v>
      </c>
      <c r="C108" s="77" t="s">
        <v>20</v>
      </c>
      <c r="D108" s="77" t="s">
        <v>8</v>
      </c>
      <c r="E108" s="75" t="s">
        <v>30</v>
      </c>
      <c r="F108" s="75" t="s">
        <v>143</v>
      </c>
      <c r="G108" s="75" t="s">
        <v>155</v>
      </c>
      <c r="H108" s="75"/>
      <c r="I108" s="78">
        <f>I109</f>
        <v>138770</v>
      </c>
      <c r="J108" s="78">
        <f>J109</f>
        <v>0</v>
      </c>
    </row>
    <row r="109" spans="1:10" ht="30" customHeight="1">
      <c r="A109" s="76">
        <v>385</v>
      </c>
      <c r="B109" s="60" t="s">
        <v>80</v>
      </c>
      <c r="C109" s="77" t="s">
        <v>20</v>
      </c>
      <c r="D109" s="77" t="s">
        <v>8</v>
      </c>
      <c r="E109" s="75" t="s">
        <v>30</v>
      </c>
      <c r="F109" s="75" t="s">
        <v>143</v>
      </c>
      <c r="G109" s="75" t="s">
        <v>155</v>
      </c>
      <c r="H109" s="75" t="s">
        <v>81</v>
      </c>
      <c r="I109" s="78">
        <f>60000+10000+68770</f>
        <v>138770</v>
      </c>
      <c r="J109" s="78">
        <v>0</v>
      </c>
    </row>
    <row r="110" spans="1:10" ht="21.75" customHeight="1" hidden="1">
      <c r="A110" s="76">
        <v>385</v>
      </c>
      <c r="B110" s="60" t="s">
        <v>591</v>
      </c>
      <c r="C110" s="77" t="s">
        <v>20</v>
      </c>
      <c r="D110" s="77" t="s">
        <v>8</v>
      </c>
      <c r="E110" s="75" t="s">
        <v>43</v>
      </c>
      <c r="F110" s="75" t="s">
        <v>143</v>
      </c>
      <c r="G110" s="75" t="s">
        <v>148</v>
      </c>
      <c r="H110" s="75"/>
      <c r="I110" s="78">
        <f>I111</f>
        <v>0</v>
      </c>
      <c r="J110" s="78"/>
    </row>
    <row r="111" spans="1:10" ht="30" customHeight="1" hidden="1">
      <c r="A111" s="76">
        <v>385</v>
      </c>
      <c r="B111" s="60" t="s">
        <v>80</v>
      </c>
      <c r="C111" s="77" t="s">
        <v>20</v>
      </c>
      <c r="D111" s="77" t="s">
        <v>8</v>
      </c>
      <c r="E111" s="75" t="s">
        <v>43</v>
      </c>
      <c r="F111" s="75" t="s">
        <v>143</v>
      </c>
      <c r="G111" s="75" t="s">
        <v>148</v>
      </c>
      <c r="H111" s="75" t="s">
        <v>81</v>
      </c>
      <c r="I111" s="78">
        <v>0</v>
      </c>
      <c r="J111" s="78">
        <v>0</v>
      </c>
    </row>
    <row r="112" spans="1:10" ht="15.75" customHeight="1">
      <c r="A112" s="76">
        <v>385</v>
      </c>
      <c r="B112" s="73" t="s">
        <v>23</v>
      </c>
      <c r="C112" s="61" t="s">
        <v>20</v>
      </c>
      <c r="D112" s="61" t="s">
        <v>19</v>
      </c>
      <c r="E112" s="75"/>
      <c r="F112" s="75"/>
      <c r="G112" s="75"/>
      <c r="H112" s="75"/>
      <c r="I112" s="78">
        <f>I113+I116+I118+I120+I124+I126+I128+I130+I132</f>
        <v>3718609.83</v>
      </c>
      <c r="J112" s="78">
        <f>J113+J116+J118+J120+J124+J128+J130</f>
        <v>489883</v>
      </c>
    </row>
    <row r="113" spans="1:10" ht="30" customHeight="1">
      <c r="A113" s="76">
        <v>385</v>
      </c>
      <c r="B113" s="60" t="s">
        <v>171</v>
      </c>
      <c r="C113" s="61" t="s">
        <v>20</v>
      </c>
      <c r="D113" s="61" t="s">
        <v>19</v>
      </c>
      <c r="E113" s="75" t="s">
        <v>7</v>
      </c>
      <c r="F113" s="75" t="s">
        <v>143</v>
      </c>
      <c r="G113" s="75" t="s">
        <v>156</v>
      </c>
      <c r="H113" s="75"/>
      <c r="I113" s="78">
        <f>I114+I115</f>
        <v>1469851</v>
      </c>
      <c r="J113" s="78"/>
    </row>
    <row r="114" spans="1:10" ht="18" customHeight="1">
      <c r="A114" s="7">
        <v>385</v>
      </c>
      <c r="B114" s="60" t="s">
        <v>79</v>
      </c>
      <c r="C114" s="61" t="s">
        <v>20</v>
      </c>
      <c r="D114" s="61" t="s">
        <v>19</v>
      </c>
      <c r="E114" s="75" t="s">
        <v>7</v>
      </c>
      <c r="F114" s="75" t="s">
        <v>143</v>
      </c>
      <c r="G114" s="75" t="s">
        <v>156</v>
      </c>
      <c r="H114" s="75" t="s">
        <v>175</v>
      </c>
      <c r="I114" s="78">
        <v>244952</v>
      </c>
      <c r="J114" s="78"/>
    </row>
    <row r="115" spans="1:11" ht="30" customHeight="1">
      <c r="A115" s="76">
        <v>385</v>
      </c>
      <c r="B115" s="60" t="s">
        <v>80</v>
      </c>
      <c r="C115" s="77" t="s">
        <v>20</v>
      </c>
      <c r="D115" s="77" t="s">
        <v>19</v>
      </c>
      <c r="E115" s="75" t="s">
        <v>7</v>
      </c>
      <c r="F115" s="75" t="s">
        <v>143</v>
      </c>
      <c r="G115" s="75" t="s">
        <v>156</v>
      </c>
      <c r="H115" s="75" t="s">
        <v>81</v>
      </c>
      <c r="I115" s="78">
        <f>2793399-478500-1090550+550</f>
        <v>1224899</v>
      </c>
      <c r="J115" s="78"/>
      <c r="K115" s="30"/>
    </row>
    <row r="116" spans="1:10" ht="30" customHeight="1" hidden="1">
      <c r="A116" s="76">
        <v>385</v>
      </c>
      <c r="B116" s="60" t="s">
        <v>171</v>
      </c>
      <c r="C116" s="77" t="s">
        <v>20</v>
      </c>
      <c r="D116" s="77" t="s">
        <v>19</v>
      </c>
      <c r="E116" s="75" t="s">
        <v>7</v>
      </c>
      <c r="F116" s="75" t="s">
        <v>143</v>
      </c>
      <c r="G116" s="75" t="s">
        <v>157</v>
      </c>
      <c r="H116" s="75"/>
      <c r="I116" s="78">
        <f>I117</f>
        <v>0</v>
      </c>
      <c r="J116" s="78"/>
    </row>
    <row r="117" spans="1:10" ht="30" customHeight="1" hidden="1">
      <c r="A117" s="76">
        <v>385</v>
      </c>
      <c r="B117" s="60" t="s">
        <v>80</v>
      </c>
      <c r="C117" s="77" t="s">
        <v>20</v>
      </c>
      <c r="D117" s="77" t="s">
        <v>19</v>
      </c>
      <c r="E117" s="75" t="s">
        <v>7</v>
      </c>
      <c r="F117" s="75" t="s">
        <v>143</v>
      </c>
      <c r="G117" s="75" t="s">
        <v>157</v>
      </c>
      <c r="H117" s="75" t="s">
        <v>81</v>
      </c>
      <c r="I117" s="78">
        <f>6500-5000-1500</f>
        <v>0</v>
      </c>
      <c r="J117" s="78"/>
    </row>
    <row r="118" spans="1:10" ht="30" customHeight="1">
      <c r="A118" s="76">
        <v>385</v>
      </c>
      <c r="B118" s="60" t="s">
        <v>171</v>
      </c>
      <c r="C118" s="77" t="s">
        <v>20</v>
      </c>
      <c r="D118" s="77" t="s">
        <v>19</v>
      </c>
      <c r="E118" s="75" t="s">
        <v>7</v>
      </c>
      <c r="F118" s="75" t="s">
        <v>143</v>
      </c>
      <c r="G118" s="75" t="s">
        <v>158</v>
      </c>
      <c r="H118" s="75"/>
      <c r="I118" s="78">
        <f>I119</f>
        <v>80680</v>
      </c>
      <c r="J118" s="78"/>
    </row>
    <row r="119" spans="1:10" ht="30" customHeight="1">
      <c r="A119" s="76">
        <v>385</v>
      </c>
      <c r="B119" s="60" t="s">
        <v>80</v>
      </c>
      <c r="C119" s="77" t="s">
        <v>20</v>
      </c>
      <c r="D119" s="77" t="s">
        <v>19</v>
      </c>
      <c r="E119" s="75" t="s">
        <v>7</v>
      </c>
      <c r="F119" s="75" t="s">
        <v>143</v>
      </c>
      <c r="G119" s="75" t="s">
        <v>158</v>
      </c>
      <c r="H119" s="75" t="s">
        <v>81</v>
      </c>
      <c r="I119" s="78">
        <f>52400+28280</f>
        <v>80680</v>
      </c>
      <c r="J119" s="78"/>
    </row>
    <row r="120" spans="1:10" ht="30" customHeight="1">
      <c r="A120" s="7">
        <v>385</v>
      </c>
      <c r="B120" s="60" t="s">
        <v>171</v>
      </c>
      <c r="C120" s="61" t="s">
        <v>20</v>
      </c>
      <c r="D120" s="61" t="s">
        <v>19</v>
      </c>
      <c r="E120" s="75" t="s">
        <v>7</v>
      </c>
      <c r="F120" s="75" t="s">
        <v>143</v>
      </c>
      <c r="G120" s="75" t="s">
        <v>159</v>
      </c>
      <c r="H120" s="75"/>
      <c r="I120" s="78">
        <f>I121+I122+I123</f>
        <v>1673195.83</v>
      </c>
      <c r="J120" s="78"/>
    </row>
    <row r="121" spans="1:10" ht="20.25" customHeight="1">
      <c r="A121" s="7">
        <v>385</v>
      </c>
      <c r="B121" s="60" t="s">
        <v>79</v>
      </c>
      <c r="C121" s="77" t="s">
        <v>20</v>
      </c>
      <c r="D121" s="77" t="s">
        <v>19</v>
      </c>
      <c r="E121" s="75" t="s">
        <v>7</v>
      </c>
      <c r="F121" s="75" t="s">
        <v>143</v>
      </c>
      <c r="G121" s="75" t="s">
        <v>159</v>
      </c>
      <c r="H121" s="75" t="s">
        <v>175</v>
      </c>
      <c r="I121" s="78">
        <f>1253999-50000-100000-15000-20000-20000</f>
        <v>1048999</v>
      </c>
      <c r="J121" s="78"/>
    </row>
    <row r="122" spans="1:10" ht="30" customHeight="1">
      <c r="A122" s="76">
        <v>385</v>
      </c>
      <c r="B122" s="60" t="s">
        <v>80</v>
      </c>
      <c r="C122" s="77" t="s">
        <v>20</v>
      </c>
      <c r="D122" s="77" t="s">
        <v>19</v>
      </c>
      <c r="E122" s="75" t="s">
        <v>7</v>
      </c>
      <c r="F122" s="75" t="s">
        <v>143</v>
      </c>
      <c r="G122" s="75" t="s">
        <v>159</v>
      </c>
      <c r="H122" s="75" t="s">
        <v>81</v>
      </c>
      <c r="I122" s="78">
        <f>1407556-208200+2100-552259.17-40000+15000</f>
        <v>624196.83</v>
      </c>
      <c r="J122" s="78"/>
    </row>
    <row r="123" spans="1:10" ht="18.75" customHeight="1" hidden="1">
      <c r="A123" s="76">
        <v>385</v>
      </c>
      <c r="B123" s="60" t="s">
        <v>82</v>
      </c>
      <c r="C123" s="77" t="s">
        <v>20</v>
      </c>
      <c r="D123" s="77" t="s">
        <v>19</v>
      </c>
      <c r="E123" s="75" t="s">
        <v>7</v>
      </c>
      <c r="F123" s="75" t="s">
        <v>143</v>
      </c>
      <c r="G123" s="75" t="s">
        <v>159</v>
      </c>
      <c r="H123" s="75" t="s">
        <v>83</v>
      </c>
      <c r="I123" s="78">
        <f>5000-5000</f>
        <v>0</v>
      </c>
      <c r="J123" s="78"/>
    </row>
    <row r="124" spans="1:10" ht="30" customHeight="1">
      <c r="A124" s="7">
        <v>385</v>
      </c>
      <c r="B124" s="60" t="s">
        <v>171</v>
      </c>
      <c r="C124" s="61" t="s">
        <v>20</v>
      </c>
      <c r="D124" s="61" t="s">
        <v>19</v>
      </c>
      <c r="E124" s="75" t="s">
        <v>7</v>
      </c>
      <c r="F124" s="75" t="s">
        <v>143</v>
      </c>
      <c r="G124" s="75" t="s">
        <v>191</v>
      </c>
      <c r="H124" s="75"/>
      <c r="I124" s="78">
        <f>I125</f>
        <v>489883</v>
      </c>
      <c r="J124" s="78">
        <f>J125</f>
        <v>489883</v>
      </c>
    </row>
    <row r="125" spans="1:10" ht="30" customHeight="1">
      <c r="A125" s="76">
        <v>385</v>
      </c>
      <c r="B125" s="74" t="s">
        <v>80</v>
      </c>
      <c r="C125" s="77" t="s">
        <v>20</v>
      </c>
      <c r="D125" s="77" t="s">
        <v>19</v>
      </c>
      <c r="E125" s="75" t="s">
        <v>7</v>
      </c>
      <c r="F125" s="75" t="s">
        <v>143</v>
      </c>
      <c r="G125" s="75" t="s">
        <v>191</v>
      </c>
      <c r="H125" s="75" t="s">
        <v>81</v>
      </c>
      <c r="I125" s="78">
        <f>3776+486107</f>
        <v>489883</v>
      </c>
      <c r="J125" s="78">
        <f>I125</f>
        <v>489883</v>
      </c>
    </row>
    <row r="126" spans="1:10" ht="30" customHeight="1" hidden="1">
      <c r="A126" s="76">
        <v>385</v>
      </c>
      <c r="B126" s="60" t="s">
        <v>80</v>
      </c>
      <c r="C126" s="77" t="s">
        <v>20</v>
      </c>
      <c r="D126" s="77" t="s">
        <v>19</v>
      </c>
      <c r="E126" s="75" t="s">
        <v>7</v>
      </c>
      <c r="F126" s="75" t="s">
        <v>143</v>
      </c>
      <c r="G126" s="75" t="s">
        <v>172</v>
      </c>
      <c r="H126" s="75"/>
      <c r="I126" s="78">
        <f>I127</f>
        <v>0</v>
      </c>
      <c r="J126" s="78"/>
    </row>
    <row r="127" spans="1:10" ht="30" customHeight="1" hidden="1">
      <c r="A127" s="76">
        <v>385</v>
      </c>
      <c r="B127" s="74" t="s">
        <v>80</v>
      </c>
      <c r="C127" s="77" t="s">
        <v>20</v>
      </c>
      <c r="D127" s="77" t="s">
        <v>19</v>
      </c>
      <c r="E127" s="75" t="s">
        <v>7</v>
      </c>
      <c r="F127" s="75" t="s">
        <v>143</v>
      </c>
      <c r="G127" s="75" t="s">
        <v>172</v>
      </c>
      <c r="H127" s="75" t="s">
        <v>81</v>
      </c>
      <c r="I127" s="78">
        <v>0</v>
      </c>
      <c r="J127" s="78"/>
    </row>
    <row r="128" spans="1:10" ht="36.75" customHeight="1">
      <c r="A128" s="76">
        <v>385</v>
      </c>
      <c r="B128" s="83" t="s">
        <v>587</v>
      </c>
      <c r="C128" s="77" t="s">
        <v>20</v>
      </c>
      <c r="D128" s="77" t="s">
        <v>19</v>
      </c>
      <c r="E128" s="75" t="s">
        <v>12</v>
      </c>
      <c r="F128" s="75" t="s">
        <v>143</v>
      </c>
      <c r="G128" s="75" t="s">
        <v>160</v>
      </c>
      <c r="H128" s="75"/>
      <c r="I128" s="78">
        <f>I129</f>
        <v>5000</v>
      </c>
      <c r="J128" s="78"/>
    </row>
    <row r="129" spans="1:10" ht="30" customHeight="1">
      <c r="A129" s="76">
        <v>385</v>
      </c>
      <c r="B129" s="74" t="s">
        <v>80</v>
      </c>
      <c r="C129" s="77" t="s">
        <v>20</v>
      </c>
      <c r="D129" s="77" t="s">
        <v>19</v>
      </c>
      <c r="E129" s="75" t="s">
        <v>12</v>
      </c>
      <c r="F129" s="75" t="s">
        <v>143</v>
      </c>
      <c r="G129" s="75" t="s">
        <v>160</v>
      </c>
      <c r="H129" s="75" t="s">
        <v>81</v>
      </c>
      <c r="I129" s="78">
        <v>5000</v>
      </c>
      <c r="J129" s="78"/>
    </row>
    <row r="130" spans="1:10" ht="45" customHeight="1" hidden="1">
      <c r="A130" s="76">
        <v>385</v>
      </c>
      <c r="B130" s="83" t="s">
        <v>112</v>
      </c>
      <c r="C130" s="77" t="s">
        <v>20</v>
      </c>
      <c r="D130" s="77" t="s">
        <v>19</v>
      </c>
      <c r="E130" s="75" t="s">
        <v>26</v>
      </c>
      <c r="F130" s="75" t="s">
        <v>143</v>
      </c>
      <c r="G130" s="75" t="s">
        <v>159</v>
      </c>
      <c r="H130" s="75"/>
      <c r="I130" s="78">
        <f>I131</f>
        <v>0</v>
      </c>
      <c r="J130" s="78"/>
    </row>
    <row r="131" spans="1:10" ht="30" customHeight="1" hidden="1">
      <c r="A131" s="76">
        <v>385</v>
      </c>
      <c r="B131" s="74" t="s">
        <v>80</v>
      </c>
      <c r="C131" s="77" t="s">
        <v>20</v>
      </c>
      <c r="D131" s="77" t="s">
        <v>19</v>
      </c>
      <c r="E131" s="75" t="s">
        <v>26</v>
      </c>
      <c r="F131" s="75" t="s">
        <v>143</v>
      </c>
      <c r="G131" s="75" t="s">
        <v>159</v>
      </c>
      <c r="H131" s="75" t="s">
        <v>81</v>
      </c>
      <c r="I131" s="78"/>
      <c r="J131" s="78"/>
    </row>
    <row r="132" spans="1:10" ht="30" customHeight="1" hidden="1">
      <c r="A132" s="76">
        <v>385</v>
      </c>
      <c r="B132" s="83" t="s">
        <v>161</v>
      </c>
      <c r="C132" s="77" t="s">
        <v>20</v>
      </c>
      <c r="D132" s="77" t="s">
        <v>19</v>
      </c>
      <c r="E132" s="75" t="s">
        <v>43</v>
      </c>
      <c r="F132" s="75" t="s">
        <v>143</v>
      </c>
      <c r="G132" s="75" t="s">
        <v>162</v>
      </c>
      <c r="H132" s="75"/>
      <c r="I132" s="78">
        <f>I133</f>
        <v>0</v>
      </c>
      <c r="J132" s="78"/>
    </row>
    <row r="133" spans="1:10" ht="30" customHeight="1" hidden="1">
      <c r="A133" s="76">
        <v>385</v>
      </c>
      <c r="B133" s="74" t="s">
        <v>80</v>
      </c>
      <c r="C133" s="77" t="s">
        <v>20</v>
      </c>
      <c r="D133" s="77" t="s">
        <v>19</v>
      </c>
      <c r="E133" s="75" t="s">
        <v>43</v>
      </c>
      <c r="F133" s="75" t="s">
        <v>143</v>
      </c>
      <c r="G133" s="75" t="s">
        <v>162</v>
      </c>
      <c r="H133" s="75" t="s">
        <v>81</v>
      </c>
      <c r="I133" s="78"/>
      <c r="J133" s="78"/>
    </row>
    <row r="134" spans="1:10" ht="18.75" customHeight="1">
      <c r="A134" s="76">
        <v>385</v>
      </c>
      <c r="B134" s="60" t="s">
        <v>126</v>
      </c>
      <c r="C134" s="77" t="s">
        <v>34</v>
      </c>
      <c r="D134" s="77" t="s">
        <v>10</v>
      </c>
      <c r="E134" s="75"/>
      <c r="F134" s="75"/>
      <c r="G134" s="75"/>
      <c r="H134" s="75"/>
      <c r="I134" s="78">
        <f>I135</f>
        <v>20000</v>
      </c>
      <c r="J134" s="78">
        <f>J135</f>
        <v>0</v>
      </c>
    </row>
    <row r="135" spans="1:10" ht="15.75" customHeight="1">
      <c r="A135" s="76">
        <v>385</v>
      </c>
      <c r="B135" s="74" t="s">
        <v>55</v>
      </c>
      <c r="C135" s="77" t="s">
        <v>34</v>
      </c>
      <c r="D135" s="77" t="s">
        <v>19</v>
      </c>
      <c r="E135" s="75"/>
      <c r="F135" s="75"/>
      <c r="G135" s="75"/>
      <c r="H135" s="75"/>
      <c r="I135" s="78">
        <f>I138+I136</f>
        <v>20000</v>
      </c>
      <c r="J135" s="78">
        <f>J138</f>
        <v>0</v>
      </c>
    </row>
    <row r="136" spans="1:10" ht="45" customHeight="1">
      <c r="A136" s="76">
        <v>385</v>
      </c>
      <c r="B136" s="83" t="s">
        <v>173</v>
      </c>
      <c r="C136" s="77" t="s">
        <v>34</v>
      </c>
      <c r="D136" s="77" t="s">
        <v>19</v>
      </c>
      <c r="E136" s="75" t="s">
        <v>12</v>
      </c>
      <c r="F136" s="75" t="s">
        <v>143</v>
      </c>
      <c r="G136" s="75" t="s">
        <v>160</v>
      </c>
      <c r="H136" s="75"/>
      <c r="I136" s="78">
        <f>I137</f>
        <v>20000</v>
      </c>
      <c r="J136" s="78"/>
    </row>
    <row r="137" spans="1:10" ht="30" customHeight="1">
      <c r="A137" s="76">
        <v>385</v>
      </c>
      <c r="B137" s="74" t="s">
        <v>80</v>
      </c>
      <c r="C137" s="77" t="s">
        <v>34</v>
      </c>
      <c r="D137" s="77" t="s">
        <v>19</v>
      </c>
      <c r="E137" s="75" t="s">
        <v>12</v>
      </c>
      <c r="F137" s="75" t="s">
        <v>143</v>
      </c>
      <c r="G137" s="75" t="s">
        <v>160</v>
      </c>
      <c r="H137" s="75" t="s">
        <v>81</v>
      </c>
      <c r="I137" s="78">
        <v>20000</v>
      </c>
      <c r="J137" s="78"/>
    </row>
    <row r="138" spans="1:10" ht="30" customHeight="1" hidden="1">
      <c r="A138" s="76">
        <v>385</v>
      </c>
      <c r="B138" s="74" t="s">
        <v>77</v>
      </c>
      <c r="C138" s="77" t="s">
        <v>34</v>
      </c>
      <c r="D138" s="77" t="s">
        <v>19</v>
      </c>
      <c r="E138" s="75" t="s">
        <v>43</v>
      </c>
      <c r="F138" s="75" t="s">
        <v>78</v>
      </c>
      <c r="G138" s="75" t="s">
        <v>101</v>
      </c>
      <c r="H138" s="75"/>
      <c r="I138" s="78">
        <f>I139</f>
        <v>0</v>
      </c>
      <c r="J138" s="78">
        <f>J139</f>
        <v>0</v>
      </c>
    </row>
    <row r="139" spans="1:10" ht="30" customHeight="1" hidden="1">
      <c r="A139" s="76">
        <v>385</v>
      </c>
      <c r="B139" s="74" t="s">
        <v>80</v>
      </c>
      <c r="C139" s="77" t="s">
        <v>34</v>
      </c>
      <c r="D139" s="77" t="s">
        <v>19</v>
      </c>
      <c r="E139" s="75" t="s">
        <v>43</v>
      </c>
      <c r="F139" s="75" t="s">
        <v>78</v>
      </c>
      <c r="G139" s="75" t="s">
        <v>101</v>
      </c>
      <c r="H139" s="75" t="s">
        <v>81</v>
      </c>
      <c r="I139" s="78"/>
      <c r="J139" s="78">
        <f>I139</f>
        <v>0</v>
      </c>
    </row>
    <row r="140" spans="1:10" ht="30" customHeight="1" hidden="1">
      <c r="A140" s="76">
        <v>385</v>
      </c>
      <c r="B140" s="83" t="s">
        <v>56</v>
      </c>
      <c r="C140" s="77" t="s">
        <v>34</v>
      </c>
      <c r="D140" s="77" t="s">
        <v>20</v>
      </c>
      <c r="E140" s="75"/>
      <c r="F140" s="75"/>
      <c r="G140" s="75"/>
      <c r="H140" s="75"/>
      <c r="I140" s="78">
        <f>I141</f>
        <v>0</v>
      </c>
      <c r="J140" s="78"/>
    </row>
    <row r="141" spans="1:10" ht="30" customHeight="1" hidden="1">
      <c r="A141" s="76">
        <v>385</v>
      </c>
      <c r="B141" s="83" t="s">
        <v>55</v>
      </c>
      <c r="C141" s="77" t="s">
        <v>34</v>
      </c>
      <c r="D141" s="77" t="s">
        <v>20</v>
      </c>
      <c r="E141" s="75" t="s">
        <v>57</v>
      </c>
      <c r="F141" s="75" t="s">
        <v>7</v>
      </c>
      <c r="G141" s="75" t="s">
        <v>10</v>
      </c>
      <c r="H141" s="75"/>
      <c r="I141" s="78">
        <f>I142</f>
        <v>0</v>
      </c>
      <c r="J141" s="78"/>
    </row>
    <row r="142" spans="1:10" ht="30" customHeight="1" hidden="1">
      <c r="A142" s="76">
        <v>385</v>
      </c>
      <c r="B142" s="83" t="s">
        <v>18</v>
      </c>
      <c r="C142" s="77" t="s">
        <v>34</v>
      </c>
      <c r="D142" s="77" t="s">
        <v>20</v>
      </c>
      <c r="E142" s="75" t="s">
        <v>57</v>
      </c>
      <c r="F142" s="75" t="s">
        <v>7</v>
      </c>
      <c r="G142" s="75" t="s">
        <v>10</v>
      </c>
      <c r="H142" s="75" t="s">
        <v>9</v>
      </c>
      <c r="I142" s="78">
        <v>0</v>
      </c>
      <c r="J142" s="78"/>
    </row>
    <row r="143" spans="1:10" ht="15.75" customHeight="1" hidden="1">
      <c r="A143" s="76">
        <v>385</v>
      </c>
      <c r="B143" s="83" t="s">
        <v>25</v>
      </c>
      <c r="C143" s="77" t="s">
        <v>26</v>
      </c>
      <c r="D143" s="77" t="s">
        <v>26</v>
      </c>
      <c r="E143" s="75"/>
      <c r="F143" s="75"/>
      <c r="G143" s="75"/>
      <c r="H143" s="75"/>
      <c r="I143" s="78">
        <f>I144</f>
        <v>0</v>
      </c>
      <c r="J143" s="78"/>
    </row>
    <row r="144" spans="1:10" ht="15.75" customHeight="1" hidden="1">
      <c r="A144" s="76">
        <v>385</v>
      </c>
      <c r="B144" s="74" t="s">
        <v>77</v>
      </c>
      <c r="C144" s="77" t="s">
        <v>26</v>
      </c>
      <c r="D144" s="77" t="s">
        <v>26</v>
      </c>
      <c r="E144" s="75" t="s">
        <v>43</v>
      </c>
      <c r="F144" s="75" t="s">
        <v>143</v>
      </c>
      <c r="G144" s="75" t="s">
        <v>147</v>
      </c>
      <c r="H144" s="75"/>
      <c r="I144" s="78">
        <f>I145</f>
        <v>0</v>
      </c>
      <c r="J144" s="78"/>
    </row>
    <row r="145" spans="1:10" ht="15.75" customHeight="1" hidden="1">
      <c r="A145" s="76">
        <v>385</v>
      </c>
      <c r="B145" s="83" t="s">
        <v>32</v>
      </c>
      <c r="C145" s="77" t="s">
        <v>26</v>
      </c>
      <c r="D145" s="77" t="s">
        <v>26</v>
      </c>
      <c r="E145" s="75" t="s">
        <v>43</v>
      </c>
      <c r="F145" s="75" t="s">
        <v>143</v>
      </c>
      <c r="G145" s="75" t="s">
        <v>147</v>
      </c>
      <c r="H145" s="75" t="s">
        <v>63</v>
      </c>
      <c r="I145" s="78">
        <f>88120-88120</f>
        <v>0</v>
      </c>
      <c r="J145" s="78"/>
    </row>
    <row r="146" spans="1:10" ht="15.75" customHeight="1" hidden="1">
      <c r="A146" s="76">
        <v>385</v>
      </c>
      <c r="B146" s="84" t="s">
        <v>27</v>
      </c>
      <c r="C146" s="77" t="s">
        <v>28</v>
      </c>
      <c r="D146" s="77" t="s">
        <v>7</v>
      </c>
      <c r="E146" s="75"/>
      <c r="F146" s="75"/>
      <c r="G146" s="75"/>
      <c r="H146" s="75"/>
      <c r="I146" s="78">
        <f>I147+I149</f>
        <v>0</v>
      </c>
      <c r="J146" s="78">
        <f>J149</f>
        <v>0</v>
      </c>
    </row>
    <row r="147" spans="1:10" ht="15.75" customHeight="1" hidden="1">
      <c r="A147" s="76">
        <v>385</v>
      </c>
      <c r="B147" s="74" t="s">
        <v>77</v>
      </c>
      <c r="C147" s="77" t="s">
        <v>28</v>
      </c>
      <c r="D147" s="77" t="s">
        <v>7</v>
      </c>
      <c r="E147" s="75" t="s">
        <v>43</v>
      </c>
      <c r="F147" s="75" t="s">
        <v>143</v>
      </c>
      <c r="G147" s="75" t="s">
        <v>147</v>
      </c>
      <c r="H147" s="75"/>
      <c r="I147" s="78">
        <f>I148</f>
        <v>0</v>
      </c>
      <c r="J147" s="78"/>
    </row>
    <row r="148" spans="1:10" ht="15.75" customHeight="1" hidden="1">
      <c r="A148" s="76">
        <v>385</v>
      </c>
      <c r="B148" s="83" t="s">
        <v>32</v>
      </c>
      <c r="C148" s="77" t="s">
        <v>28</v>
      </c>
      <c r="D148" s="77" t="s">
        <v>7</v>
      </c>
      <c r="E148" s="75" t="s">
        <v>43</v>
      </c>
      <c r="F148" s="75" t="s">
        <v>143</v>
      </c>
      <c r="G148" s="75" t="s">
        <v>147</v>
      </c>
      <c r="H148" s="75" t="s">
        <v>63</v>
      </c>
      <c r="I148" s="78">
        <f>204383-204383</f>
        <v>0</v>
      </c>
      <c r="J148" s="78"/>
    </row>
    <row r="149" spans="1:10" ht="24.75" customHeight="1" hidden="1">
      <c r="A149" s="76">
        <v>385</v>
      </c>
      <c r="B149" s="83" t="s">
        <v>37</v>
      </c>
      <c r="C149" s="77" t="s">
        <v>28</v>
      </c>
      <c r="D149" s="77" t="s">
        <v>7</v>
      </c>
      <c r="E149" s="75" t="s">
        <v>43</v>
      </c>
      <c r="F149" s="75" t="s">
        <v>78</v>
      </c>
      <c r="G149" s="75" t="s">
        <v>101</v>
      </c>
      <c r="H149" s="75"/>
      <c r="I149" s="78">
        <f>I150</f>
        <v>0</v>
      </c>
      <c r="J149" s="78">
        <f>J150</f>
        <v>0</v>
      </c>
    </row>
    <row r="150" spans="1:10" ht="24.75" customHeight="1" hidden="1">
      <c r="A150" s="76">
        <v>385</v>
      </c>
      <c r="B150" s="83" t="s">
        <v>38</v>
      </c>
      <c r="C150" s="77" t="s">
        <v>28</v>
      </c>
      <c r="D150" s="77" t="s">
        <v>7</v>
      </c>
      <c r="E150" s="75" t="s">
        <v>43</v>
      </c>
      <c r="F150" s="75" t="s">
        <v>78</v>
      </c>
      <c r="G150" s="75" t="s">
        <v>101</v>
      </c>
      <c r="H150" s="75" t="s">
        <v>62</v>
      </c>
      <c r="I150" s="78">
        <v>0</v>
      </c>
      <c r="J150" s="78">
        <f>I150</f>
        <v>0</v>
      </c>
    </row>
    <row r="151" spans="1:10" ht="15.75" customHeight="1" hidden="1">
      <c r="A151" s="76">
        <v>385</v>
      </c>
      <c r="B151" s="60" t="s">
        <v>127</v>
      </c>
      <c r="C151" s="77" t="s">
        <v>30</v>
      </c>
      <c r="D151" s="77" t="s">
        <v>10</v>
      </c>
      <c r="E151" s="75"/>
      <c r="F151" s="75"/>
      <c r="G151" s="75"/>
      <c r="H151" s="75"/>
      <c r="I151" s="345">
        <f>I152</f>
        <v>0</v>
      </c>
      <c r="J151" s="78"/>
    </row>
    <row r="152" spans="1:10" ht="15.75" customHeight="1" hidden="1">
      <c r="A152" s="76">
        <v>385</v>
      </c>
      <c r="B152" s="83" t="s">
        <v>29</v>
      </c>
      <c r="C152" s="77" t="s">
        <v>30</v>
      </c>
      <c r="D152" s="77" t="s">
        <v>7</v>
      </c>
      <c r="E152" s="75"/>
      <c r="F152" s="75"/>
      <c r="G152" s="75"/>
      <c r="H152" s="75"/>
      <c r="I152" s="78">
        <f>I153</f>
        <v>0</v>
      </c>
      <c r="J152" s="78"/>
    </row>
    <row r="153" spans="1:10" ht="15.75" customHeight="1" hidden="1">
      <c r="A153" s="76">
        <v>385</v>
      </c>
      <c r="B153" s="74" t="s">
        <v>77</v>
      </c>
      <c r="C153" s="77" t="s">
        <v>30</v>
      </c>
      <c r="D153" s="77" t="s">
        <v>7</v>
      </c>
      <c r="E153" s="75" t="s">
        <v>43</v>
      </c>
      <c r="F153" s="75" t="s">
        <v>143</v>
      </c>
      <c r="G153" s="75" t="s">
        <v>163</v>
      </c>
      <c r="H153" s="75"/>
      <c r="I153" s="78">
        <f>I154</f>
        <v>0</v>
      </c>
      <c r="J153" s="78"/>
    </row>
    <row r="154" spans="1:10" ht="15.75" customHeight="1" hidden="1">
      <c r="A154" s="76">
        <v>385</v>
      </c>
      <c r="B154" s="66" t="s">
        <v>67</v>
      </c>
      <c r="C154" s="77" t="s">
        <v>30</v>
      </c>
      <c r="D154" s="77" t="s">
        <v>7</v>
      </c>
      <c r="E154" s="75" t="s">
        <v>43</v>
      </c>
      <c r="F154" s="75" t="s">
        <v>143</v>
      </c>
      <c r="G154" s="75" t="s">
        <v>163</v>
      </c>
      <c r="H154" s="75" t="s">
        <v>68</v>
      </c>
      <c r="I154" s="78">
        <v>0</v>
      </c>
      <c r="J154" s="78"/>
    </row>
    <row r="155" spans="1:10" ht="15.75" customHeight="1" hidden="1">
      <c r="A155" s="76">
        <v>385</v>
      </c>
      <c r="B155" s="66" t="s">
        <v>42</v>
      </c>
      <c r="C155" s="77" t="s">
        <v>30</v>
      </c>
      <c r="D155" s="77" t="s">
        <v>19</v>
      </c>
      <c r="E155" s="75"/>
      <c r="F155" s="75"/>
      <c r="G155" s="75"/>
      <c r="H155" s="75"/>
      <c r="I155" s="78">
        <f>I156+I158</f>
        <v>0</v>
      </c>
      <c r="J155" s="78"/>
    </row>
    <row r="156" spans="1:10" ht="15.75" customHeight="1" hidden="1">
      <c r="A156" s="76">
        <v>385</v>
      </c>
      <c r="B156" s="66" t="s">
        <v>21</v>
      </c>
      <c r="C156" s="77" t="s">
        <v>30</v>
      </c>
      <c r="D156" s="77" t="s">
        <v>19</v>
      </c>
      <c r="E156" s="75" t="s">
        <v>15</v>
      </c>
      <c r="F156" s="75" t="s">
        <v>20</v>
      </c>
      <c r="G156" s="75" t="s">
        <v>10</v>
      </c>
      <c r="H156" s="75"/>
      <c r="I156" s="78">
        <f>I157</f>
        <v>0</v>
      </c>
      <c r="J156" s="78"/>
    </row>
    <row r="157" spans="1:10" ht="15.75" customHeight="1" hidden="1">
      <c r="A157" s="76">
        <v>385</v>
      </c>
      <c r="B157" s="66" t="s">
        <v>69</v>
      </c>
      <c r="C157" s="77" t="s">
        <v>30</v>
      </c>
      <c r="D157" s="77" t="s">
        <v>19</v>
      </c>
      <c r="E157" s="75" t="s">
        <v>15</v>
      </c>
      <c r="F157" s="75" t="s">
        <v>20</v>
      </c>
      <c r="G157" s="75" t="s">
        <v>10</v>
      </c>
      <c r="H157" s="75" t="s">
        <v>71</v>
      </c>
      <c r="I157" s="78">
        <v>0</v>
      </c>
      <c r="J157" s="78"/>
    </row>
    <row r="158" spans="1:10" ht="15.75" customHeight="1" hidden="1">
      <c r="A158" s="76">
        <v>385</v>
      </c>
      <c r="B158" s="85" t="s">
        <v>70</v>
      </c>
      <c r="C158" s="77" t="s">
        <v>30</v>
      </c>
      <c r="D158" s="77" t="s">
        <v>19</v>
      </c>
      <c r="E158" s="75" t="s">
        <v>51</v>
      </c>
      <c r="F158" s="75" t="s">
        <v>52</v>
      </c>
      <c r="G158" s="75" t="s">
        <v>10</v>
      </c>
      <c r="H158" s="75"/>
      <c r="I158" s="78">
        <f>I159</f>
        <v>0</v>
      </c>
      <c r="J158" s="78"/>
    </row>
    <row r="159" spans="1:10" ht="15.75" customHeight="1" hidden="1">
      <c r="A159" s="76">
        <v>385</v>
      </c>
      <c r="B159" s="66" t="s">
        <v>69</v>
      </c>
      <c r="C159" s="77" t="s">
        <v>30</v>
      </c>
      <c r="D159" s="77" t="s">
        <v>19</v>
      </c>
      <c r="E159" s="75" t="s">
        <v>51</v>
      </c>
      <c r="F159" s="75" t="s">
        <v>52</v>
      </c>
      <c r="G159" s="75" t="s">
        <v>10</v>
      </c>
      <c r="H159" s="75" t="s">
        <v>71</v>
      </c>
      <c r="I159" s="78">
        <v>0</v>
      </c>
      <c r="J159" s="78"/>
    </row>
    <row r="160" spans="1:10" ht="15.75" customHeight="1">
      <c r="A160" s="76">
        <v>385</v>
      </c>
      <c r="B160" s="83" t="s">
        <v>29</v>
      </c>
      <c r="C160" s="77" t="s">
        <v>30</v>
      </c>
      <c r="D160" s="77" t="s">
        <v>34</v>
      </c>
      <c r="E160" s="75"/>
      <c r="F160" s="75"/>
      <c r="G160" s="75"/>
      <c r="H160" s="75"/>
      <c r="I160" s="78">
        <f>I161</f>
        <v>930000</v>
      </c>
      <c r="J160" s="78"/>
    </row>
    <row r="161" spans="1:10" ht="15.75" customHeight="1">
      <c r="A161" s="76">
        <v>385</v>
      </c>
      <c r="B161" s="74" t="s">
        <v>77</v>
      </c>
      <c r="C161" s="77" t="s">
        <v>30</v>
      </c>
      <c r="D161" s="77" t="s">
        <v>34</v>
      </c>
      <c r="E161" s="75" t="s">
        <v>43</v>
      </c>
      <c r="F161" s="75" t="s">
        <v>143</v>
      </c>
      <c r="G161" s="75" t="s">
        <v>569</v>
      </c>
      <c r="H161" s="75"/>
      <c r="I161" s="78">
        <f>I162</f>
        <v>930000</v>
      </c>
      <c r="J161" s="78"/>
    </row>
    <row r="162" spans="1:10" ht="15.75" customHeight="1">
      <c r="A162" s="76">
        <v>385</v>
      </c>
      <c r="B162" s="66" t="s">
        <v>67</v>
      </c>
      <c r="C162" s="77" t="s">
        <v>30</v>
      </c>
      <c r="D162" s="77" t="s">
        <v>34</v>
      </c>
      <c r="E162" s="75" t="s">
        <v>43</v>
      </c>
      <c r="F162" s="75" t="s">
        <v>143</v>
      </c>
      <c r="G162" s="75" t="s">
        <v>569</v>
      </c>
      <c r="H162" s="75" t="s">
        <v>570</v>
      </c>
      <c r="I162" s="78">
        <f>251400+105900+572700</f>
        <v>930000</v>
      </c>
      <c r="J162" s="78"/>
    </row>
    <row r="163" spans="1:10" ht="15.75" customHeight="1">
      <c r="A163" s="76">
        <v>385</v>
      </c>
      <c r="B163" s="73" t="s">
        <v>128</v>
      </c>
      <c r="C163" s="234" t="s">
        <v>14</v>
      </c>
      <c r="D163" s="234" t="s">
        <v>10</v>
      </c>
      <c r="E163" s="234"/>
      <c r="F163" s="234"/>
      <c r="G163" s="234"/>
      <c r="H163" s="234"/>
      <c r="I163" s="78">
        <f>I164+I178</f>
        <v>30500</v>
      </c>
      <c r="J163" s="78">
        <f>J164</f>
        <v>5600</v>
      </c>
    </row>
    <row r="164" spans="1:10" ht="15.75" customHeight="1">
      <c r="A164" s="76">
        <v>385</v>
      </c>
      <c r="B164" s="83" t="s">
        <v>31</v>
      </c>
      <c r="C164" s="234" t="s">
        <v>14</v>
      </c>
      <c r="D164" s="234" t="s">
        <v>7</v>
      </c>
      <c r="E164" s="234"/>
      <c r="F164" s="234"/>
      <c r="G164" s="234"/>
      <c r="H164" s="234"/>
      <c r="I164" s="78">
        <f>I167+I169+I165</f>
        <v>5600</v>
      </c>
      <c r="J164" s="78">
        <f>J169</f>
        <v>5600</v>
      </c>
    </row>
    <row r="165" spans="1:10" ht="24.75" customHeight="1" hidden="1">
      <c r="A165" s="76">
        <v>385</v>
      </c>
      <c r="B165" s="83" t="s">
        <v>119</v>
      </c>
      <c r="C165" s="234" t="s">
        <v>14</v>
      </c>
      <c r="D165" s="234" t="s">
        <v>7</v>
      </c>
      <c r="E165" s="234" t="s">
        <v>24</v>
      </c>
      <c r="F165" s="234" t="s">
        <v>78</v>
      </c>
      <c r="G165" s="234" t="s">
        <v>115</v>
      </c>
      <c r="H165" s="234"/>
      <c r="I165" s="78">
        <f>I166</f>
        <v>0</v>
      </c>
      <c r="J165" s="78"/>
    </row>
    <row r="166" spans="1:10" ht="24.75" customHeight="1" hidden="1">
      <c r="A166" s="76">
        <v>385</v>
      </c>
      <c r="B166" s="74" t="s">
        <v>80</v>
      </c>
      <c r="C166" s="234" t="s">
        <v>14</v>
      </c>
      <c r="D166" s="234" t="s">
        <v>7</v>
      </c>
      <c r="E166" s="234" t="s">
        <v>24</v>
      </c>
      <c r="F166" s="234" t="s">
        <v>78</v>
      </c>
      <c r="G166" s="234" t="s">
        <v>115</v>
      </c>
      <c r="H166" s="234" t="s">
        <v>81</v>
      </c>
      <c r="I166" s="78">
        <v>0</v>
      </c>
      <c r="J166" s="78"/>
    </row>
    <row r="167" spans="1:10" ht="30" customHeight="1" hidden="1">
      <c r="A167" s="76">
        <v>385</v>
      </c>
      <c r="B167" s="79" t="s">
        <v>174</v>
      </c>
      <c r="C167" s="234" t="s">
        <v>14</v>
      </c>
      <c r="D167" s="234" t="s">
        <v>7</v>
      </c>
      <c r="E167" s="234" t="s">
        <v>24</v>
      </c>
      <c r="F167" s="234" t="s">
        <v>143</v>
      </c>
      <c r="G167" s="234" t="s">
        <v>164</v>
      </c>
      <c r="H167" s="234"/>
      <c r="I167" s="78">
        <f>I168</f>
        <v>0</v>
      </c>
      <c r="J167" s="78">
        <f>J168</f>
        <v>0</v>
      </c>
    </row>
    <row r="168" spans="1:10" ht="30" customHeight="1" hidden="1">
      <c r="A168" s="76">
        <v>385</v>
      </c>
      <c r="B168" s="74" t="s">
        <v>80</v>
      </c>
      <c r="C168" s="234" t="s">
        <v>14</v>
      </c>
      <c r="D168" s="234" t="s">
        <v>7</v>
      </c>
      <c r="E168" s="234" t="s">
        <v>24</v>
      </c>
      <c r="F168" s="234" t="s">
        <v>143</v>
      </c>
      <c r="G168" s="234" t="s">
        <v>164</v>
      </c>
      <c r="H168" s="234" t="s">
        <v>81</v>
      </c>
      <c r="I168" s="78">
        <v>0</v>
      </c>
      <c r="J168" s="78">
        <v>0</v>
      </c>
    </row>
    <row r="169" spans="1:10" ht="30" customHeight="1">
      <c r="A169" s="76">
        <v>385</v>
      </c>
      <c r="B169" s="116" t="s">
        <v>192</v>
      </c>
      <c r="C169" s="234" t="s">
        <v>14</v>
      </c>
      <c r="D169" s="234" t="s">
        <v>7</v>
      </c>
      <c r="E169" s="234" t="s">
        <v>24</v>
      </c>
      <c r="F169" s="234" t="s">
        <v>143</v>
      </c>
      <c r="G169" s="234" t="s">
        <v>193</v>
      </c>
      <c r="H169" s="234"/>
      <c r="I169" s="78">
        <f>I170+I171+I172</f>
        <v>5600</v>
      </c>
      <c r="J169" s="78">
        <f>J170+J171+J172</f>
        <v>5600</v>
      </c>
    </row>
    <row r="170" spans="1:10" ht="17.25" customHeight="1" hidden="1">
      <c r="A170" s="76">
        <v>385</v>
      </c>
      <c r="B170" s="60" t="s">
        <v>79</v>
      </c>
      <c r="C170" s="234" t="s">
        <v>14</v>
      </c>
      <c r="D170" s="234" t="s">
        <v>7</v>
      </c>
      <c r="E170" s="234" t="s">
        <v>24</v>
      </c>
      <c r="F170" s="234" t="s">
        <v>143</v>
      </c>
      <c r="G170" s="234" t="s">
        <v>193</v>
      </c>
      <c r="H170" s="234" t="s">
        <v>0</v>
      </c>
      <c r="I170" s="78">
        <v>0</v>
      </c>
      <c r="J170" s="78">
        <v>0</v>
      </c>
    </row>
    <row r="171" spans="1:10" ht="30" customHeight="1">
      <c r="A171" s="76">
        <v>385</v>
      </c>
      <c r="B171" s="74" t="s">
        <v>80</v>
      </c>
      <c r="C171" s="234" t="s">
        <v>14</v>
      </c>
      <c r="D171" s="234" t="s">
        <v>7</v>
      </c>
      <c r="E171" s="234" t="s">
        <v>24</v>
      </c>
      <c r="F171" s="234" t="s">
        <v>143</v>
      </c>
      <c r="G171" s="234" t="s">
        <v>193</v>
      </c>
      <c r="H171" s="234" t="s">
        <v>81</v>
      </c>
      <c r="I171" s="78">
        <f>134427-84064-44000-763</f>
        <v>5600</v>
      </c>
      <c r="J171" s="78">
        <f>I171</f>
        <v>5600</v>
      </c>
    </row>
    <row r="172" spans="1:10" ht="15" customHeight="1" hidden="1">
      <c r="A172" s="76">
        <v>385</v>
      </c>
      <c r="B172" s="74" t="s">
        <v>194</v>
      </c>
      <c r="C172" s="234" t="s">
        <v>14</v>
      </c>
      <c r="D172" s="234" t="s">
        <v>7</v>
      </c>
      <c r="E172" s="234" t="s">
        <v>24</v>
      </c>
      <c r="F172" s="234" t="s">
        <v>143</v>
      </c>
      <c r="G172" s="234" t="s">
        <v>193</v>
      </c>
      <c r="H172" s="234" t="s">
        <v>22</v>
      </c>
      <c r="I172" s="78">
        <f>44700-44700</f>
        <v>0</v>
      </c>
      <c r="J172" s="78">
        <f>I172</f>
        <v>0</v>
      </c>
    </row>
    <row r="173" spans="1:10" ht="30" customHeight="1" hidden="1">
      <c r="A173" s="76">
        <v>385</v>
      </c>
      <c r="B173" s="83" t="s">
        <v>129</v>
      </c>
      <c r="C173" s="234" t="s">
        <v>33</v>
      </c>
      <c r="D173" s="234" t="s">
        <v>10</v>
      </c>
      <c r="E173" s="234"/>
      <c r="F173" s="234"/>
      <c r="G173" s="234"/>
      <c r="H173" s="234"/>
      <c r="I173" s="78">
        <f aca="true" t="shared" si="0" ref="I173:J175">I174</f>
        <v>0</v>
      </c>
      <c r="J173" s="78">
        <f t="shared" si="0"/>
        <v>0</v>
      </c>
    </row>
    <row r="174" spans="1:10" ht="15.75" customHeight="1" hidden="1">
      <c r="A174" s="76">
        <v>385</v>
      </c>
      <c r="B174" s="83" t="s">
        <v>32</v>
      </c>
      <c r="C174" s="234" t="s">
        <v>33</v>
      </c>
      <c r="D174" s="234" t="s">
        <v>19</v>
      </c>
      <c r="E174" s="234"/>
      <c r="F174" s="234"/>
      <c r="G174" s="234"/>
      <c r="H174" s="234"/>
      <c r="I174" s="78">
        <f t="shared" si="0"/>
        <v>0</v>
      </c>
      <c r="J174" s="78">
        <f t="shared" si="0"/>
        <v>0</v>
      </c>
    </row>
    <row r="175" spans="1:10" ht="15.75" customHeight="1" hidden="1">
      <c r="A175" s="76">
        <v>385</v>
      </c>
      <c r="B175" s="83" t="s">
        <v>32</v>
      </c>
      <c r="C175" s="234" t="s">
        <v>33</v>
      </c>
      <c r="D175" s="234" t="s">
        <v>19</v>
      </c>
      <c r="E175" s="234" t="s">
        <v>43</v>
      </c>
      <c r="F175" s="234" t="s">
        <v>78</v>
      </c>
      <c r="G175" s="234" t="s">
        <v>88</v>
      </c>
      <c r="H175" s="234"/>
      <c r="I175" s="78">
        <f t="shared" si="0"/>
        <v>0</v>
      </c>
      <c r="J175" s="78">
        <f t="shared" si="0"/>
        <v>0</v>
      </c>
    </row>
    <row r="176" spans="1:10" ht="15.75" customHeight="1" hidden="1">
      <c r="A176" s="76">
        <v>385</v>
      </c>
      <c r="B176" s="83" t="s">
        <v>35</v>
      </c>
      <c r="C176" s="234" t="s">
        <v>33</v>
      </c>
      <c r="D176" s="234" t="s">
        <v>19</v>
      </c>
      <c r="E176" s="234" t="s">
        <v>43</v>
      </c>
      <c r="F176" s="234" t="s">
        <v>78</v>
      </c>
      <c r="G176" s="234" t="s">
        <v>88</v>
      </c>
      <c r="H176" s="234" t="s">
        <v>63</v>
      </c>
      <c r="I176" s="78">
        <v>0</v>
      </c>
      <c r="J176" s="78">
        <v>0</v>
      </c>
    </row>
    <row r="177" spans="1:10" ht="15.75" customHeight="1">
      <c r="A177" s="76">
        <v>385</v>
      </c>
      <c r="B177" s="83" t="s">
        <v>31</v>
      </c>
      <c r="C177" s="234" t="s">
        <v>14</v>
      </c>
      <c r="D177" s="234" t="s">
        <v>20</v>
      </c>
      <c r="E177" s="234"/>
      <c r="F177" s="234"/>
      <c r="G177" s="234"/>
      <c r="H177" s="234"/>
      <c r="I177" s="78">
        <f>I179</f>
        <v>24900</v>
      </c>
      <c r="J177" s="78">
        <f>I177</f>
        <v>24900</v>
      </c>
    </row>
    <row r="178" spans="1:10" ht="30.75" customHeight="1">
      <c r="A178" s="76">
        <v>385</v>
      </c>
      <c r="B178" s="79" t="s">
        <v>192</v>
      </c>
      <c r="C178" s="234" t="s">
        <v>14</v>
      </c>
      <c r="D178" s="234" t="s">
        <v>20</v>
      </c>
      <c r="E178" s="234" t="s">
        <v>24</v>
      </c>
      <c r="F178" s="234" t="s">
        <v>143</v>
      </c>
      <c r="G178" s="234" t="s">
        <v>193</v>
      </c>
      <c r="H178" s="234"/>
      <c r="I178" s="78">
        <f>I179</f>
        <v>24900</v>
      </c>
      <c r="J178" s="78">
        <f>I178</f>
        <v>24900</v>
      </c>
    </row>
    <row r="179" spans="1:10" ht="15.75" customHeight="1">
      <c r="A179" s="76">
        <v>385</v>
      </c>
      <c r="B179" s="60" t="s">
        <v>79</v>
      </c>
      <c r="C179" s="234" t="s">
        <v>14</v>
      </c>
      <c r="D179" s="234" t="s">
        <v>20</v>
      </c>
      <c r="E179" s="234" t="s">
        <v>24</v>
      </c>
      <c r="F179" s="234" t="s">
        <v>143</v>
      </c>
      <c r="G179" s="234" t="s">
        <v>193</v>
      </c>
      <c r="H179" s="234" t="s">
        <v>0</v>
      </c>
      <c r="I179" s="78">
        <f>95500-70600</f>
        <v>24900</v>
      </c>
      <c r="J179" s="78">
        <f>I179</f>
        <v>24900</v>
      </c>
    </row>
    <row r="180" spans="1:10" ht="15.75" customHeight="1">
      <c r="A180" s="76">
        <v>385</v>
      </c>
      <c r="B180" s="74" t="s">
        <v>32</v>
      </c>
      <c r="C180" s="77" t="s">
        <v>33</v>
      </c>
      <c r="D180" s="77" t="s">
        <v>10</v>
      </c>
      <c r="E180" s="75"/>
      <c r="F180" s="75"/>
      <c r="G180" s="75"/>
      <c r="H180" s="75"/>
      <c r="I180" s="78">
        <f>0+I189+I187+I185+I183</f>
        <v>12497719</v>
      </c>
      <c r="J180" s="78">
        <v>0</v>
      </c>
    </row>
    <row r="181" spans="1:10" ht="15.75" customHeight="1">
      <c r="A181" s="76">
        <v>385</v>
      </c>
      <c r="B181" s="74" t="s">
        <v>32</v>
      </c>
      <c r="C181" s="77" t="s">
        <v>33</v>
      </c>
      <c r="D181" s="77" t="s">
        <v>19</v>
      </c>
      <c r="E181" s="75"/>
      <c r="F181" s="75"/>
      <c r="G181" s="75"/>
      <c r="H181" s="75"/>
      <c r="I181" s="78">
        <f>0+I189+I187+I185+I183</f>
        <v>12497719</v>
      </c>
      <c r="J181" s="78">
        <v>0</v>
      </c>
    </row>
    <row r="182" spans="1:10" ht="15.75" customHeight="1">
      <c r="A182" s="76">
        <v>385</v>
      </c>
      <c r="B182" s="74" t="s">
        <v>32</v>
      </c>
      <c r="C182" s="77" t="s">
        <v>33</v>
      </c>
      <c r="D182" s="77" t="s">
        <v>19</v>
      </c>
      <c r="E182" s="75" t="s">
        <v>7</v>
      </c>
      <c r="F182" s="75" t="s">
        <v>143</v>
      </c>
      <c r="G182" s="75" t="s">
        <v>147</v>
      </c>
      <c r="H182" s="75"/>
      <c r="I182" s="78">
        <f>0+I183</f>
        <v>208200</v>
      </c>
      <c r="J182" s="78"/>
    </row>
    <row r="183" spans="1:10" ht="15.75" customHeight="1">
      <c r="A183" s="76">
        <v>385</v>
      </c>
      <c r="B183" s="74" t="s">
        <v>32</v>
      </c>
      <c r="C183" s="77" t="s">
        <v>33</v>
      </c>
      <c r="D183" s="77" t="s">
        <v>19</v>
      </c>
      <c r="E183" s="75" t="s">
        <v>7</v>
      </c>
      <c r="F183" s="75" t="s">
        <v>143</v>
      </c>
      <c r="G183" s="75" t="s">
        <v>147</v>
      </c>
      <c r="H183" s="75" t="s">
        <v>63</v>
      </c>
      <c r="I183" s="78">
        <v>208200</v>
      </c>
      <c r="J183" s="78"/>
    </row>
    <row r="184" spans="1:10" ht="15.75" customHeight="1">
      <c r="A184" s="76">
        <v>385</v>
      </c>
      <c r="B184" s="74" t="s">
        <v>32</v>
      </c>
      <c r="C184" s="77" t="s">
        <v>33</v>
      </c>
      <c r="D184" s="77" t="s">
        <v>19</v>
      </c>
      <c r="E184" s="75" t="s">
        <v>8</v>
      </c>
      <c r="F184" s="75" t="s">
        <v>143</v>
      </c>
      <c r="G184" s="75" t="s">
        <v>147</v>
      </c>
      <c r="H184" s="75"/>
      <c r="I184" s="78">
        <f>0+I185</f>
        <v>1238284.95</v>
      </c>
      <c r="J184" s="78"/>
    </row>
    <row r="185" spans="1:10" ht="15.75" customHeight="1">
      <c r="A185" s="76">
        <v>385</v>
      </c>
      <c r="B185" s="74" t="s">
        <v>32</v>
      </c>
      <c r="C185" s="77" t="s">
        <v>33</v>
      </c>
      <c r="D185" s="77" t="s">
        <v>19</v>
      </c>
      <c r="E185" s="75" t="s">
        <v>8</v>
      </c>
      <c r="F185" s="75" t="s">
        <v>143</v>
      </c>
      <c r="G185" s="75" t="s">
        <v>147</v>
      </c>
      <c r="H185" s="75" t="s">
        <v>63</v>
      </c>
      <c r="I185" s="78">
        <v>1238284.95</v>
      </c>
      <c r="J185" s="78"/>
    </row>
    <row r="186" spans="1:10" ht="15.75" customHeight="1">
      <c r="A186" s="76">
        <v>385</v>
      </c>
      <c r="B186" s="74" t="s">
        <v>32</v>
      </c>
      <c r="C186" s="77" t="s">
        <v>33</v>
      </c>
      <c r="D186" s="77" t="s">
        <v>19</v>
      </c>
      <c r="E186" s="75" t="s">
        <v>8</v>
      </c>
      <c r="F186" s="75" t="s">
        <v>143</v>
      </c>
      <c r="G186" s="75" t="s">
        <v>593</v>
      </c>
      <c r="H186" s="75"/>
      <c r="I186" s="78">
        <f>0+I187</f>
        <v>3535505.05</v>
      </c>
      <c r="J186" s="78">
        <v>0</v>
      </c>
    </row>
    <row r="187" spans="1:10" ht="15.75" customHeight="1">
      <c r="A187" s="76">
        <v>385</v>
      </c>
      <c r="B187" s="74" t="s">
        <v>32</v>
      </c>
      <c r="C187" s="77" t="s">
        <v>33</v>
      </c>
      <c r="D187" s="77" t="s">
        <v>19</v>
      </c>
      <c r="E187" s="75" t="s">
        <v>8</v>
      </c>
      <c r="F187" s="75" t="s">
        <v>143</v>
      </c>
      <c r="G187" s="75" t="s">
        <v>593</v>
      </c>
      <c r="H187" s="75" t="s">
        <v>63</v>
      </c>
      <c r="I187" s="78">
        <f>3500150+35355.05</f>
        <v>3535505.05</v>
      </c>
      <c r="J187" s="78">
        <v>0</v>
      </c>
    </row>
    <row r="188" spans="1:10" ht="15.75" customHeight="1">
      <c r="A188" s="76">
        <v>385</v>
      </c>
      <c r="B188" s="74" t="s">
        <v>32</v>
      </c>
      <c r="C188" s="77" t="s">
        <v>33</v>
      </c>
      <c r="D188" s="77" t="s">
        <v>19</v>
      </c>
      <c r="E188" s="75" t="s">
        <v>43</v>
      </c>
      <c r="F188" s="75" t="s">
        <v>143</v>
      </c>
      <c r="G188" s="75" t="s">
        <v>147</v>
      </c>
      <c r="H188" s="75"/>
      <c r="I188" s="78">
        <f>0+I189</f>
        <v>7515729</v>
      </c>
      <c r="J188" s="78">
        <v>0</v>
      </c>
    </row>
    <row r="189" spans="1:10" ht="15.75" customHeight="1">
      <c r="A189" s="76">
        <v>385</v>
      </c>
      <c r="B189" s="74" t="s">
        <v>32</v>
      </c>
      <c r="C189" s="77" t="s">
        <v>33</v>
      </c>
      <c r="D189" s="77" t="s">
        <v>19</v>
      </c>
      <c r="E189" s="75" t="s">
        <v>43</v>
      </c>
      <c r="F189" s="75" t="s">
        <v>143</v>
      </c>
      <c r="G189" s="75" t="s">
        <v>147</v>
      </c>
      <c r="H189" s="75" t="s">
        <v>63</v>
      </c>
      <c r="I189" s="78">
        <f>814762+4000000+923167+42000+1458000+586000-35355.05-64644.95-208200</f>
        <v>7515729</v>
      </c>
      <c r="J189" s="78">
        <v>0</v>
      </c>
    </row>
    <row r="190" spans="1:10" ht="24.75" customHeight="1">
      <c r="A190" s="7"/>
      <c r="B190" s="68" t="s">
        <v>36</v>
      </c>
      <c r="C190" s="61"/>
      <c r="D190" s="61"/>
      <c r="E190" s="75"/>
      <c r="F190" s="75"/>
      <c r="G190" s="75"/>
      <c r="H190" s="75"/>
      <c r="I190" s="86">
        <f>I9+I58+I71+I99+I134+I143+I146+I151+I163+I189+I56+I57+I162+I187+I185+I183</f>
        <v>27043276.97</v>
      </c>
      <c r="J190" s="86">
        <f>J9+J58+J71+J99+J134+J143+J146+J151+J163+J189+J53+J177</f>
        <v>2358400</v>
      </c>
    </row>
    <row r="194" ht="12.75">
      <c r="I194" s="30"/>
    </row>
  </sheetData>
  <sheetProtection/>
  <mergeCells count="11">
    <mergeCell ref="A3:J3"/>
    <mergeCell ref="A6:A7"/>
    <mergeCell ref="B6:B7"/>
    <mergeCell ref="C6:C7"/>
    <mergeCell ref="D6:D7"/>
    <mergeCell ref="E6:G6"/>
    <mergeCell ref="I1:J1"/>
    <mergeCell ref="H6:H7"/>
    <mergeCell ref="I6:J6"/>
    <mergeCell ref="C2:J2"/>
    <mergeCell ref="A4:J4"/>
  </mergeCells>
  <printOptions/>
  <pageMargins left="0.48" right="0.26" top="0.23" bottom="0.25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3">
      <selection activeCell="K31" sqref="K31"/>
    </sheetView>
  </sheetViews>
  <sheetFormatPr defaultColWidth="9.140625" defaultRowHeight="12.75"/>
  <cols>
    <col min="1" max="1" width="5.421875" style="0" customWidth="1"/>
    <col min="2" max="2" width="65.421875" style="0" customWidth="1"/>
    <col min="3" max="4" width="4.00390625" style="0" customWidth="1"/>
    <col min="5" max="5" width="4.57421875" style="0" customWidth="1"/>
    <col min="6" max="6" width="3.421875" style="0" customWidth="1"/>
    <col min="7" max="7" width="6.8515625" style="0" customWidth="1"/>
    <col min="8" max="8" width="5.7109375" style="0" customWidth="1"/>
    <col min="9" max="9" width="11.7109375" style="0" customWidth="1"/>
    <col min="10" max="10" width="10.140625" style="0" customWidth="1"/>
    <col min="11" max="11" width="11.7109375" style="0" customWidth="1"/>
    <col min="12" max="12" width="10.140625" style="0" customWidth="1"/>
  </cols>
  <sheetData>
    <row r="1" ht="12.75">
      <c r="L1" s="57" t="s">
        <v>167</v>
      </c>
    </row>
    <row r="2" spans="2:12" ht="75.75" customHeight="1">
      <c r="B2" s="3"/>
      <c r="C2" s="377" t="str">
        <f>Ведомст2019!C2</f>
        <v>к решению
 «О бюджете сельского поселения Утевка 
муниципального района Нефтегорский Самарской области 
на 2019 год и на плановый период 2020 и 2021 годы»
от 23.07.2019 г.  № 173</v>
      </c>
      <c r="D2" s="377"/>
      <c r="E2" s="377"/>
      <c r="F2" s="377"/>
      <c r="G2" s="377"/>
      <c r="H2" s="377"/>
      <c r="I2" s="377"/>
      <c r="J2" s="377"/>
      <c r="K2" s="377"/>
      <c r="L2" s="377"/>
    </row>
    <row r="3" spans="1:12" ht="17.25" customHeight="1">
      <c r="A3" s="379" t="s">
        <v>59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16.5" customHeight="1">
      <c r="A4" s="379" t="s">
        <v>197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</row>
    <row r="5" spans="1:10" ht="6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ht="25.5" customHeight="1">
      <c r="A6" s="363" t="s">
        <v>133</v>
      </c>
      <c r="B6" s="371" t="s">
        <v>60</v>
      </c>
      <c r="C6" s="372" t="s">
        <v>2</v>
      </c>
      <c r="D6" s="372" t="s">
        <v>3</v>
      </c>
      <c r="E6" s="373" t="s">
        <v>4</v>
      </c>
      <c r="F6" s="374"/>
      <c r="G6" s="375"/>
      <c r="H6" s="372" t="s">
        <v>5</v>
      </c>
      <c r="I6" s="380" t="s">
        <v>72</v>
      </c>
      <c r="J6" s="381"/>
      <c r="K6" s="381"/>
      <c r="L6" s="382"/>
    </row>
    <row r="7" spans="1:12" ht="121.5" customHeight="1">
      <c r="A7" s="363"/>
      <c r="B7" s="371"/>
      <c r="C7" s="372"/>
      <c r="D7" s="372"/>
      <c r="E7" s="5" t="s">
        <v>73</v>
      </c>
      <c r="F7" s="5" t="s">
        <v>74</v>
      </c>
      <c r="G7" s="6" t="s">
        <v>75</v>
      </c>
      <c r="H7" s="372"/>
      <c r="I7" s="31" t="s">
        <v>179</v>
      </c>
      <c r="J7" s="32" t="s">
        <v>1</v>
      </c>
      <c r="K7" s="31" t="s">
        <v>198</v>
      </c>
      <c r="L7" s="32" t="s">
        <v>1</v>
      </c>
    </row>
    <row r="8" spans="1:12" ht="15.75" customHeight="1">
      <c r="A8" s="9">
        <v>385</v>
      </c>
      <c r="B8" s="1" t="s">
        <v>76</v>
      </c>
      <c r="C8" s="10"/>
      <c r="D8" s="10"/>
      <c r="E8" s="10"/>
      <c r="F8" s="10"/>
      <c r="G8" s="10"/>
      <c r="H8" s="11"/>
      <c r="I8" s="12"/>
      <c r="J8" s="13"/>
      <c r="K8" s="37"/>
      <c r="L8" s="37"/>
    </row>
    <row r="9" spans="1:12" ht="15.75" customHeight="1">
      <c r="A9" s="10">
        <v>385</v>
      </c>
      <c r="B9" s="14" t="s">
        <v>121</v>
      </c>
      <c r="C9" s="2" t="s">
        <v>7</v>
      </c>
      <c r="D9" s="2" t="s">
        <v>10</v>
      </c>
      <c r="E9" s="10"/>
      <c r="F9" s="10"/>
      <c r="G9" s="10"/>
      <c r="H9" s="11"/>
      <c r="I9" s="15">
        <f>I10+I13+I25+I28+I31</f>
        <v>6074113</v>
      </c>
      <c r="J9" s="13"/>
      <c r="K9" s="15">
        <f>K10+K13+K25+K28+K31</f>
        <v>6072804</v>
      </c>
      <c r="L9" s="13"/>
    </row>
    <row r="10" spans="1:12" ht="27" customHeight="1">
      <c r="A10" s="10">
        <v>385</v>
      </c>
      <c r="B10" s="16" t="s">
        <v>6</v>
      </c>
      <c r="C10" s="2" t="s">
        <v>7</v>
      </c>
      <c r="D10" s="2" t="s">
        <v>8</v>
      </c>
      <c r="E10" s="17"/>
      <c r="F10" s="17"/>
      <c r="G10" s="17"/>
      <c r="H10" s="17"/>
      <c r="I10" s="53">
        <f>I11</f>
        <v>914034</v>
      </c>
      <c r="J10" s="52"/>
      <c r="K10" s="53">
        <f>K11</f>
        <v>914034</v>
      </c>
      <c r="L10" s="15"/>
    </row>
    <row r="11" spans="1:12" ht="30" customHeight="1">
      <c r="A11" s="10">
        <v>385</v>
      </c>
      <c r="B11" s="18" t="s">
        <v>168</v>
      </c>
      <c r="C11" s="2" t="s">
        <v>7</v>
      </c>
      <c r="D11" s="2" t="s">
        <v>8</v>
      </c>
      <c r="E11" s="17" t="s">
        <v>48</v>
      </c>
      <c r="F11" s="17" t="s">
        <v>143</v>
      </c>
      <c r="G11" s="17" t="s">
        <v>144</v>
      </c>
      <c r="H11" s="17"/>
      <c r="I11" s="52">
        <f>I12</f>
        <v>914034</v>
      </c>
      <c r="J11" s="52"/>
      <c r="K11" s="52">
        <f>K12</f>
        <v>914034</v>
      </c>
      <c r="L11" s="15"/>
    </row>
    <row r="12" spans="1:12" ht="30" customHeight="1">
      <c r="A12" s="10">
        <v>385</v>
      </c>
      <c r="B12" s="18" t="s">
        <v>79</v>
      </c>
      <c r="C12" s="2" t="s">
        <v>7</v>
      </c>
      <c r="D12" s="2" t="s">
        <v>8</v>
      </c>
      <c r="E12" s="17" t="s">
        <v>48</v>
      </c>
      <c r="F12" s="17" t="s">
        <v>143</v>
      </c>
      <c r="G12" s="17" t="s">
        <v>144</v>
      </c>
      <c r="H12" s="17" t="s">
        <v>0</v>
      </c>
      <c r="I12" s="52">
        <v>914034</v>
      </c>
      <c r="J12" s="52"/>
      <c r="K12" s="52">
        <v>914034</v>
      </c>
      <c r="L12" s="15"/>
    </row>
    <row r="13" spans="1:12" ht="42" customHeight="1">
      <c r="A13" s="10">
        <v>385</v>
      </c>
      <c r="B13" s="18" t="s">
        <v>11</v>
      </c>
      <c r="C13" s="2" t="s">
        <v>7</v>
      </c>
      <c r="D13" s="2" t="s">
        <v>12</v>
      </c>
      <c r="E13" s="17"/>
      <c r="F13" s="17"/>
      <c r="G13" s="17"/>
      <c r="H13" s="17"/>
      <c r="I13" s="52">
        <f>I14+I19</f>
        <v>3678504</v>
      </c>
      <c r="J13" s="52"/>
      <c r="K13" s="52">
        <f>K19+K16+K14</f>
        <v>3685420</v>
      </c>
      <c r="L13" s="15"/>
    </row>
    <row r="14" spans="1:12" ht="30" customHeight="1" hidden="1">
      <c r="A14" s="10">
        <v>385</v>
      </c>
      <c r="B14" s="18" t="s">
        <v>86</v>
      </c>
      <c r="C14" s="2" t="s">
        <v>7</v>
      </c>
      <c r="D14" s="2" t="s">
        <v>12</v>
      </c>
      <c r="E14" s="17" t="s">
        <v>19</v>
      </c>
      <c r="F14" s="17" t="s">
        <v>143</v>
      </c>
      <c r="G14" s="17" t="s">
        <v>145</v>
      </c>
      <c r="H14" s="17"/>
      <c r="I14" s="52">
        <f>I15</f>
        <v>0</v>
      </c>
      <c r="J14" s="52"/>
      <c r="K14" s="52">
        <f>K15</f>
        <v>0</v>
      </c>
      <c r="L14" s="15"/>
    </row>
    <row r="15" spans="1:12" ht="30" customHeight="1" hidden="1">
      <c r="A15" s="10">
        <v>385</v>
      </c>
      <c r="B15" s="18" t="s">
        <v>80</v>
      </c>
      <c r="C15" s="2" t="s">
        <v>7</v>
      </c>
      <c r="D15" s="2" t="s">
        <v>12</v>
      </c>
      <c r="E15" s="17" t="s">
        <v>19</v>
      </c>
      <c r="F15" s="17" t="s">
        <v>143</v>
      </c>
      <c r="G15" s="17" t="s">
        <v>145</v>
      </c>
      <c r="H15" s="17" t="s">
        <v>81</v>
      </c>
      <c r="I15" s="52">
        <v>0</v>
      </c>
      <c r="J15" s="52"/>
      <c r="K15" s="52">
        <v>0</v>
      </c>
      <c r="L15" s="15"/>
    </row>
    <row r="16" spans="1:12" ht="30" customHeight="1" hidden="1">
      <c r="A16" s="10">
        <v>385</v>
      </c>
      <c r="B16" s="18" t="s">
        <v>84</v>
      </c>
      <c r="C16" s="2" t="s">
        <v>7</v>
      </c>
      <c r="D16" s="2" t="s">
        <v>12</v>
      </c>
      <c r="E16" s="17" t="s">
        <v>48</v>
      </c>
      <c r="F16" s="17" t="s">
        <v>78</v>
      </c>
      <c r="G16" s="17" t="s">
        <v>85</v>
      </c>
      <c r="H16" s="17"/>
      <c r="I16" s="52">
        <f>I18+I17</f>
        <v>0</v>
      </c>
      <c r="J16" s="52"/>
      <c r="K16" s="52">
        <f>K18+K17</f>
        <v>0</v>
      </c>
      <c r="L16" s="15"/>
    </row>
    <row r="17" spans="1:12" ht="30" customHeight="1" hidden="1">
      <c r="A17" s="10">
        <v>385</v>
      </c>
      <c r="B17" s="18" t="s">
        <v>80</v>
      </c>
      <c r="C17" s="2" t="s">
        <v>7</v>
      </c>
      <c r="D17" s="2" t="s">
        <v>12</v>
      </c>
      <c r="E17" s="17" t="s">
        <v>48</v>
      </c>
      <c r="F17" s="17" t="s">
        <v>78</v>
      </c>
      <c r="G17" s="17" t="s">
        <v>85</v>
      </c>
      <c r="H17" s="17" t="s">
        <v>0</v>
      </c>
      <c r="I17" s="52">
        <v>0</v>
      </c>
      <c r="J17" s="52"/>
      <c r="K17" s="52">
        <v>0</v>
      </c>
      <c r="L17" s="15"/>
    </row>
    <row r="18" spans="1:12" ht="30" customHeight="1" hidden="1">
      <c r="A18" s="10">
        <v>385</v>
      </c>
      <c r="B18" s="18" t="s">
        <v>80</v>
      </c>
      <c r="C18" s="2" t="s">
        <v>7</v>
      </c>
      <c r="D18" s="2" t="s">
        <v>12</v>
      </c>
      <c r="E18" s="17" t="s">
        <v>48</v>
      </c>
      <c r="F18" s="17" t="s">
        <v>78</v>
      </c>
      <c r="G18" s="17" t="s">
        <v>85</v>
      </c>
      <c r="H18" s="17" t="s">
        <v>81</v>
      </c>
      <c r="I18" s="52">
        <v>0</v>
      </c>
      <c r="J18" s="52"/>
      <c r="K18" s="52">
        <v>0</v>
      </c>
      <c r="L18" s="15"/>
    </row>
    <row r="19" spans="1:12" ht="33" customHeight="1">
      <c r="A19" s="10">
        <v>385</v>
      </c>
      <c r="B19" s="18" t="s">
        <v>168</v>
      </c>
      <c r="C19" s="2" t="s">
        <v>7</v>
      </c>
      <c r="D19" s="2" t="s">
        <v>12</v>
      </c>
      <c r="E19" s="17" t="s">
        <v>48</v>
      </c>
      <c r="F19" s="17" t="s">
        <v>143</v>
      </c>
      <c r="G19" s="17" t="s">
        <v>144</v>
      </c>
      <c r="H19" s="17"/>
      <c r="I19" s="52">
        <f>I20+I21+I22+I23</f>
        <v>3678504</v>
      </c>
      <c r="J19" s="52"/>
      <c r="K19" s="52">
        <f>K20+K21+K22+K23</f>
        <v>3685420</v>
      </c>
      <c r="L19" s="15"/>
    </row>
    <row r="20" spans="1:12" ht="30" customHeight="1">
      <c r="A20" s="10">
        <v>385</v>
      </c>
      <c r="B20" s="18" t="s">
        <v>79</v>
      </c>
      <c r="C20" s="2" t="s">
        <v>7</v>
      </c>
      <c r="D20" s="2" t="s">
        <v>12</v>
      </c>
      <c r="E20" s="17" t="s">
        <v>48</v>
      </c>
      <c r="F20" s="17" t="s">
        <v>143</v>
      </c>
      <c r="G20" s="17" t="s">
        <v>144</v>
      </c>
      <c r="H20" s="17" t="s">
        <v>0</v>
      </c>
      <c r="I20" s="52">
        <v>3439644</v>
      </c>
      <c r="J20" s="52"/>
      <c r="K20" s="52">
        <v>3439644</v>
      </c>
      <c r="L20" s="15"/>
    </row>
    <row r="21" spans="1:12" ht="30" customHeight="1">
      <c r="A21" s="10">
        <v>385</v>
      </c>
      <c r="B21" s="18" t="s">
        <v>80</v>
      </c>
      <c r="C21" s="2" t="s">
        <v>7</v>
      </c>
      <c r="D21" s="2" t="s">
        <v>12</v>
      </c>
      <c r="E21" s="17" t="s">
        <v>48</v>
      </c>
      <c r="F21" s="17" t="s">
        <v>143</v>
      </c>
      <c r="G21" s="17" t="s">
        <v>144</v>
      </c>
      <c r="H21" s="17" t="s">
        <v>81</v>
      </c>
      <c r="I21" s="52">
        <v>232980</v>
      </c>
      <c r="J21" s="52"/>
      <c r="K21" s="52">
        <v>239896</v>
      </c>
      <c r="L21" s="15"/>
    </row>
    <row r="22" spans="1:12" ht="15.75" customHeight="1">
      <c r="A22" s="10">
        <v>385</v>
      </c>
      <c r="B22" s="18" t="s">
        <v>82</v>
      </c>
      <c r="C22" s="2" t="s">
        <v>7</v>
      </c>
      <c r="D22" s="2" t="s">
        <v>12</v>
      </c>
      <c r="E22" s="17" t="s">
        <v>48</v>
      </c>
      <c r="F22" s="17" t="s">
        <v>143</v>
      </c>
      <c r="G22" s="17" t="s">
        <v>144</v>
      </c>
      <c r="H22" s="17" t="s">
        <v>83</v>
      </c>
      <c r="I22" s="52">
        <v>5880</v>
      </c>
      <c r="J22" s="52"/>
      <c r="K22" s="52">
        <v>5880</v>
      </c>
      <c r="L22" s="15"/>
    </row>
    <row r="23" spans="1:12" ht="30" customHeight="1" hidden="1">
      <c r="A23" s="10">
        <v>385</v>
      </c>
      <c r="B23" s="18" t="s">
        <v>168</v>
      </c>
      <c r="C23" s="2" t="s">
        <v>7</v>
      </c>
      <c r="D23" s="2" t="s">
        <v>12</v>
      </c>
      <c r="E23" s="17" t="s">
        <v>48</v>
      </c>
      <c r="F23" s="17" t="s">
        <v>143</v>
      </c>
      <c r="G23" s="17" t="s">
        <v>146</v>
      </c>
      <c r="H23" s="17"/>
      <c r="I23" s="52">
        <f>I25+I24</f>
        <v>0</v>
      </c>
      <c r="J23" s="52"/>
      <c r="K23" s="52">
        <f>K24</f>
        <v>0</v>
      </c>
      <c r="L23" s="15"/>
    </row>
    <row r="24" spans="1:12" ht="31.5" customHeight="1" hidden="1">
      <c r="A24" s="10">
        <v>385</v>
      </c>
      <c r="B24" s="18" t="s">
        <v>80</v>
      </c>
      <c r="C24" s="2" t="s">
        <v>7</v>
      </c>
      <c r="D24" s="2" t="s">
        <v>12</v>
      </c>
      <c r="E24" s="17" t="s">
        <v>48</v>
      </c>
      <c r="F24" s="17" t="s">
        <v>143</v>
      </c>
      <c r="G24" s="17" t="s">
        <v>146</v>
      </c>
      <c r="H24" s="17" t="s">
        <v>81</v>
      </c>
      <c r="I24" s="52">
        <v>0</v>
      </c>
      <c r="J24" s="52"/>
      <c r="K24" s="52">
        <v>0</v>
      </c>
      <c r="L24" s="15"/>
    </row>
    <row r="25" spans="1:12" ht="15.75" customHeight="1" hidden="1">
      <c r="A25" s="10">
        <v>385</v>
      </c>
      <c r="B25" s="18" t="s">
        <v>90</v>
      </c>
      <c r="C25" s="2" t="s">
        <v>7</v>
      </c>
      <c r="D25" s="2" t="s">
        <v>26</v>
      </c>
      <c r="E25" s="17"/>
      <c r="F25" s="17"/>
      <c r="G25" s="17"/>
      <c r="H25" s="17"/>
      <c r="I25" s="52">
        <f>I26</f>
        <v>0</v>
      </c>
      <c r="J25" s="52"/>
      <c r="K25" s="52">
        <f>K26</f>
        <v>0</v>
      </c>
      <c r="L25" s="15"/>
    </row>
    <row r="26" spans="1:12" ht="15.75" customHeight="1" hidden="1">
      <c r="A26" s="10">
        <v>385</v>
      </c>
      <c r="B26" s="18" t="s">
        <v>87</v>
      </c>
      <c r="C26" s="2" t="s">
        <v>7</v>
      </c>
      <c r="D26" s="2" t="s">
        <v>26</v>
      </c>
      <c r="E26" s="17" t="s">
        <v>43</v>
      </c>
      <c r="F26" s="17" t="s">
        <v>78</v>
      </c>
      <c r="G26" s="17" t="s">
        <v>91</v>
      </c>
      <c r="H26" s="17"/>
      <c r="I26" s="52">
        <f>I27</f>
        <v>0</v>
      </c>
      <c r="J26" s="52"/>
      <c r="K26" s="52">
        <f>K27</f>
        <v>0</v>
      </c>
      <c r="L26" s="15"/>
    </row>
    <row r="27" spans="1:12" ht="15.75" customHeight="1" hidden="1">
      <c r="A27" s="10">
        <v>385</v>
      </c>
      <c r="B27" s="18" t="s">
        <v>32</v>
      </c>
      <c r="C27" s="2" t="s">
        <v>7</v>
      </c>
      <c r="D27" s="2" t="s">
        <v>26</v>
      </c>
      <c r="E27" s="17" t="s">
        <v>43</v>
      </c>
      <c r="F27" s="17" t="s">
        <v>78</v>
      </c>
      <c r="G27" s="17" t="s">
        <v>91</v>
      </c>
      <c r="H27" s="17" t="s">
        <v>81</v>
      </c>
      <c r="I27" s="52"/>
      <c r="J27" s="52"/>
      <c r="K27" s="52"/>
      <c r="L27" s="15"/>
    </row>
    <row r="28" spans="1:12" ht="15.75" customHeight="1">
      <c r="A28" s="10">
        <v>385</v>
      </c>
      <c r="B28" s="18" t="s">
        <v>13</v>
      </c>
      <c r="C28" s="2" t="s">
        <v>7</v>
      </c>
      <c r="D28" s="2" t="s">
        <v>14</v>
      </c>
      <c r="E28" s="17"/>
      <c r="F28" s="17"/>
      <c r="G28" s="17"/>
      <c r="H28" s="17"/>
      <c r="I28" s="52">
        <f>I29</f>
        <v>92748</v>
      </c>
      <c r="J28" s="52"/>
      <c r="K28" s="52">
        <f>K29</f>
        <v>69523</v>
      </c>
      <c r="L28" s="15"/>
    </row>
    <row r="29" spans="1:12" ht="15.75" customHeight="1">
      <c r="A29" s="10">
        <v>385</v>
      </c>
      <c r="B29" s="18" t="s">
        <v>77</v>
      </c>
      <c r="C29" s="2" t="s">
        <v>7</v>
      </c>
      <c r="D29" s="2" t="s">
        <v>14</v>
      </c>
      <c r="E29" s="17" t="s">
        <v>43</v>
      </c>
      <c r="F29" s="17" t="s">
        <v>143</v>
      </c>
      <c r="G29" s="17" t="s">
        <v>148</v>
      </c>
      <c r="H29" s="17"/>
      <c r="I29" s="52">
        <f>I30</f>
        <v>92748</v>
      </c>
      <c r="J29" s="52"/>
      <c r="K29" s="52">
        <f>K30</f>
        <v>69523</v>
      </c>
      <c r="L29" s="15"/>
    </row>
    <row r="30" spans="1:12" ht="15.75" customHeight="1">
      <c r="A30" s="19">
        <v>385</v>
      </c>
      <c r="B30" s="18" t="s">
        <v>64</v>
      </c>
      <c r="C30" s="2" t="s">
        <v>7</v>
      </c>
      <c r="D30" s="2" t="s">
        <v>14</v>
      </c>
      <c r="E30" s="17" t="s">
        <v>43</v>
      </c>
      <c r="F30" s="17" t="s">
        <v>143</v>
      </c>
      <c r="G30" s="17" t="s">
        <v>148</v>
      </c>
      <c r="H30" s="17" t="s">
        <v>65</v>
      </c>
      <c r="I30" s="52">
        <f>100000-7252</f>
        <v>92748</v>
      </c>
      <c r="J30" s="52"/>
      <c r="K30" s="52">
        <f>100000-30477</f>
        <v>69523</v>
      </c>
      <c r="L30" s="15"/>
    </row>
    <row r="31" spans="1:12" ht="24.75" customHeight="1">
      <c r="A31" s="19">
        <v>385</v>
      </c>
      <c r="B31" s="14" t="s">
        <v>16</v>
      </c>
      <c r="C31" s="20" t="s">
        <v>7</v>
      </c>
      <c r="D31" s="20" t="s">
        <v>17</v>
      </c>
      <c r="E31" s="17"/>
      <c r="F31" s="17"/>
      <c r="G31" s="17"/>
      <c r="H31" s="17"/>
      <c r="I31" s="52">
        <f>I41+I43+I35+I37+I39+I45</f>
        <v>1388827</v>
      </c>
      <c r="J31" s="52"/>
      <c r="K31" s="52">
        <f>K41+K43+K35+K37+K39+K45</f>
        <v>1403827</v>
      </c>
      <c r="L31" s="15"/>
    </row>
    <row r="32" spans="1:12" ht="44.25" customHeight="1" hidden="1">
      <c r="A32" s="19"/>
      <c r="B32" s="18" t="s">
        <v>92</v>
      </c>
      <c r="C32" s="2" t="s">
        <v>7</v>
      </c>
      <c r="D32" s="2" t="s">
        <v>17</v>
      </c>
      <c r="E32" s="17" t="s">
        <v>30</v>
      </c>
      <c r="F32" s="17"/>
      <c r="G32" s="17" t="s">
        <v>93</v>
      </c>
      <c r="H32" s="17"/>
      <c r="I32" s="21"/>
      <c r="J32" s="15"/>
      <c r="K32" s="21"/>
      <c r="L32" s="15"/>
    </row>
    <row r="33" spans="1:12" ht="30" customHeight="1" hidden="1">
      <c r="A33" s="19"/>
      <c r="B33" s="18" t="s">
        <v>94</v>
      </c>
      <c r="C33" s="2" t="s">
        <v>7</v>
      </c>
      <c r="D33" s="2" t="s">
        <v>17</v>
      </c>
      <c r="E33" s="17" t="s">
        <v>30</v>
      </c>
      <c r="F33" s="17" t="s">
        <v>78</v>
      </c>
      <c r="G33" s="17" t="s">
        <v>93</v>
      </c>
      <c r="H33" s="17" t="s">
        <v>57</v>
      </c>
      <c r="I33" s="21"/>
      <c r="J33" s="15"/>
      <c r="K33" s="21"/>
      <c r="L33" s="15"/>
    </row>
    <row r="34" spans="1:12" ht="30" customHeight="1" hidden="1">
      <c r="A34" s="19"/>
      <c r="B34" s="18" t="s">
        <v>95</v>
      </c>
      <c r="C34" s="2" t="s">
        <v>7</v>
      </c>
      <c r="D34" s="2" t="s">
        <v>17</v>
      </c>
      <c r="E34" s="17" t="s">
        <v>30</v>
      </c>
      <c r="F34" s="17" t="s">
        <v>78</v>
      </c>
      <c r="G34" s="17" t="s">
        <v>93</v>
      </c>
      <c r="H34" s="17" t="s">
        <v>81</v>
      </c>
      <c r="I34" s="21"/>
      <c r="J34" s="15"/>
      <c r="K34" s="21"/>
      <c r="L34" s="15"/>
    </row>
    <row r="35" spans="1:12" ht="15.75" customHeight="1">
      <c r="A35" s="10">
        <v>385</v>
      </c>
      <c r="B35" s="18" t="s">
        <v>97</v>
      </c>
      <c r="C35" s="2" t="s">
        <v>7</v>
      </c>
      <c r="D35" s="2" t="s">
        <v>17</v>
      </c>
      <c r="E35" s="17" t="s">
        <v>20</v>
      </c>
      <c r="F35" s="17" t="s">
        <v>143</v>
      </c>
      <c r="G35" s="17" t="s">
        <v>98</v>
      </c>
      <c r="H35" s="17"/>
      <c r="I35" s="52">
        <f>I36</f>
        <v>99610</v>
      </c>
      <c r="J35" s="52"/>
      <c r="K35" s="52">
        <f>K36</f>
        <v>99610</v>
      </c>
      <c r="L35" s="15"/>
    </row>
    <row r="36" spans="1:12" ht="30" customHeight="1">
      <c r="A36" s="10">
        <v>385</v>
      </c>
      <c r="B36" s="18" t="s">
        <v>80</v>
      </c>
      <c r="C36" s="2" t="s">
        <v>7</v>
      </c>
      <c r="D36" s="2" t="s">
        <v>17</v>
      </c>
      <c r="E36" s="17" t="s">
        <v>20</v>
      </c>
      <c r="F36" s="17" t="s">
        <v>143</v>
      </c>
      <c r="G36" s="17" t="s">
        <v>98</v>
      </c>
      <c r="H36" s="17" t="s">
        <v>81</v>
      </c>
      <c r="I36" s="52">
        <v>99610</v>
      </c>
      <c r="J36" s="52"/>
      <c r="K36" s="52">
        <v>99610</v>
      </c>
      <c r="L36" s="15"/>
    </row>
    <row r="37" spans="1:12" ht="30" customHeight="1" hidden="1">
      <c r="A37" s="10">
        <v>385</v>
      </c>
      <c r="B37" s="18" t="s">
        <v>170</v>
      </c>
      <c r="C37" s="2" t="s">
        <v>7</v>
      </c>
      <c r="D37" s="2" t="s">
        <v>17</v>
      </c>
      <c r="E37" s="17" t="s">
        <v>28</v>
      </c>
      <c r="F37" s="17" t="s">
        <v>143</v>
      </c>
      <c r="G37" s="17" t="s">
        <v>151</v>
      </c>
      <c r="H37" s="17"/>
      <c r="I37" s="52">
        <f>I38</f>
        <v>0</v>
      </c>
      <c r="J37" s="52"/>
      <c r="K37" s="52">
        <f>K38</f>
        <v>0</v>
      </c>
      <c r="L37" s="15"/>
    </row>
    <row r="38" spans="1:12" ht="30" customHeight="1" hidden="1">
      <c r="A38" s="10">
        <v>385</v>
      </c>
      <c r="B38" s="18" t="s">
        <v>80</v>
      </c>
      <c r="C38" s="2" t="s">
        <v>7</v>
      </c>
      <c r="D38" s="2" t="s">
        <v>17</v>
      </c>
      <c r="E38" s="17" t="s">
        <v>28</v>
      </c>
      <c r="F38" s="17" t="s">
        <v>143</v>
      </c>
      <c r="G38" s="17" t="s">
        <v>151</v>
      </c>
      <c r="H38" s="17" t="s">
        <v>81</v>
      </c>
      <c r="I38" s="52">
        <v>0</v>
      </c>
      <c r="J38" s="52"/>
      <c r="K38" s="52">
        <v>0</v>
      </c>
      <c r="L38" s="15"/>
    </row>
    <row r="39" spans="1:12" ht="28.5" customHeight="1" hidden="1">
      <c r="A39" s="10">
        <v>385</v>
      </c>
      <c r="B39" s="18" t="s">
        <v>170</v>
      </c>
      <c r="C39" s="2" t="s">
        <v>7</v>
      </c>
      <c r="D39" s="2" t="s">
        <v>17</v>
      </c>
      <c r="E39" s="17" t="s">
        <v>28</v>
      </c>
      <c r="F39" s="17" t="s">
        <v>143</v>
      </c>
      <c r="G39" s="17" t="s">
        <v>152</v>
      </c>
      <c r="H39" s="17"/>
      <c r="I39" s="52">
        <f>I40</f>
        <v>0</v>
      </c>
      <c r="J39" s="52"/>
      <c r="K39" s="52">
        <f>K40</f>
        <v>0</v>
      </c>
      <c r="L39" s="15"/>
    </row>
    <row r="40" spans="1:12" ht="30" customHeight="1" hidden="1">
      <c r="A40" s="10">
        <v>385</v>
      </c>
      <c r="B40" s="18" t="s">
        <v>80</v>
      </c>
      <c r="C40" s="2" t="s">
        <v>7</v>
      </c>
      <c r="D40" s="2" t="s">
        <v>17</v>
      </c>
      <c r="E40" s="17" t="s">
        <v>28</v>
      </c>
      <c r="F40" s="17" t="s">
        <v>143</v>
      </c>
      <c r="G40" s="17" t="s">
        <v>152</v>
      </c>
      <c r="H40" s="17" t="s">
        <v>81</v>
      </c>
      <c r="I40" s="52">
        <v>0</v>
      </c>
      <c r="J40" s="52"/>
      <c r="K40" s="52">
        <v>0</v>
      </c>
      <c r="L40" s="15"/>
    </row>
    <row r="41" spans="1:12" ht="24" customHeight="1" hidden="1">
      <c r="A41" s="10">
        <v>385</v>
      </c>
      <c r="B41" s="18" t="s">
        <v>168</v>
      </c>
      <c r="C41" s="2" t="s">
        <v>7</v>
      </c>
      <c r="D41" s="2" t="s">
        <v>17</v>
      </c>
      <c r="E41" s="17" t="s">
        <v>48</v>
      </c>
      <c r="F41" s="17" t="s">
        <v>143</v>
      </c>
      <c r="G41" s="17" t="s">
        <v>146</v>
      </c>
      <c r="H41" s="17"/>
      <c r="I41" s="52">
        <f>I42</f>
        <v>0</v>
      </c>
      <c r="J41" s="52"/>
      <c r="K41" s="52">
        <f>K42</f>
        <v>0</v>
      </c>
      <c r="L41" s="15"/>
    </row>
    <row r="42" spans="1:12" ht="30" customHeight="1" hidden="1">
      <c r="A42" s="10">
        <v>385</v>
      </c>
      <c r="B42" s="18" t="s">
        <v>80</v>
      </c>
      <c r="C42" s="2" t="s">
        <v>7</v>
      </c>
      <c r="D42" s="2" t="s">
        <v>17</v>
      </c>
      <c r="E42" s="17" t="s">
        <v>48</v>
      </c>
      <c r="F42" s="17" t="s">
        <v>143</v>
      </c>
      <c r="G42" s="17" t="s">
        <v>146</v>
      </c>
      <c r="H42" s="17" t="s">
        <v>81</v>
      </c>
      <c r="I42" s="52"/>
      <c r="J42" s="52"/>
      <c r="K42" s="52"/>
      <c r="L42" s="15"/>
    </row>
    <row r="43" spans="1:12" ht="27.75" customHeight="1">
      <c r="A43" s="10">
        <v>385</v>
      </c>
      <c r="B43" s="18" t="s">
        <v>168</v>
      </c>
      <c r="C43" s="2" t="s">
        <v>7</v>
      </c>
      <c r="D43" s="2" t="s">
        <v>17</v>
      </c>
      <c r="E43" s="17" t="s">
        <v>48</v>
      </c>
      <c r="F43" s="17" t="s">
        <v>143</v>
      </c>
      <c r="G43" s="17" t="s">
        <v>154</v>
      </c>
      <c r="H43" s="17"/>
      <c r="I43" s="52">
        <f>I44</f>
        <v>19000</v>
      </c>
      <c r="J43" s="52"/>
      <c r="K43" s="52">
        <f>K44</f>
        <v>34000</v>
      </c>
      <c r="L43" s="15"/>
    </row>
    <row r="44" spans="1:12" ht="30" customHeight="1">
      <c r="A44" s="10">
        <v>385</v>
      </c>
      <c r="B44" s="18" t="s">
        <v>80</v>
      </c>
      <c r="C44" s="2" t="s">
        <v>7</v>
      </c>
      <c r="D44" s="2" t="s">
        <v>17</v>
      </c>
      <c r="E44" s="17" t="s">
        <v>48</v>
      </c>
      <c r="F44" s="17" t="s">
        <v>143</v>
      </c>
      <c r="G44" s="17" t="s">
        <v>154</v>
      </c>
      <c r="H44" s="17" t="s">
        <v>81</v>
      </c>
      <c r="I44" s="52">
        <v>19000</v>
      </c>
      <c r="J44" s="52"/>
      <c r="K44" s="52">
        <v>34000</v>
      </c>
      <c r="L44" s="15"/>
    </row>
    <row r="45" spans="1:12" ht="30" customHeight="1">
      <c r="A45" s="10">
        <v>385</v>
      </c>
      <c r="B45" s="18" t="s">
        <v>185</v>
      </c>
      <c r="C45" s="2" t="s">
        <v>7</v>
      </c>
      <c r="D45" s="2" t="s">
        <v>17</v>
      </c>
      <c r="E45" s="17" t="s">
        <v>184</v>
      </c>
      <c r="F45" s="17" t="s">
        <v>143</v>
      </c>
      <c r="G45" s="17" t="s">
        <v>146</v>
      </c>
      <c r="H45" s="17"/>
      <c r="I45" s="52">
        <f>I46+I47+I48</f>
        <v>1270217</v>
      </c>
      <c r="J45" s="52"/>
      <c r="K45" s="52">
        <f>K46+K47+K48</f>
        <v>1270217</v>
      </c>
      <c r="L45" s="15"/>
    </row>
    <row r="46" spans="1:12" ht="31.5" customHeight="1">
      <c r="A46" s="10">
        <v>385</v>
      </c>
      <c r="B46" s="18" t="s">
        <v>79</v>
      </c>
      <c r="C46" s="2" t="s">
        <v>7</v>
      </c>
      <c r="D46" s="2" t="s">
        <v>17</v>
      </c>
      <c r="E46" s="17" t="s">
        <v>184</v>
      </c>
      <c r="F46" s="17" t="s">
        <v>143</v>
      </c>
      <c r="G46" s="17" t="s">
        <v>146</v>
      </c>
      <c r="H46" s="17" t="s">
        <v>175</v>
      </c>
      <c r="I46" s="52">
        <v>1270217</v>
      </c>
      <c r="J46" s="52"/>
      <c r="K46" s="52">
        <v>1270217</v>
      </c>
      <c r="L46" s="15"/>
    </row>
    <row r="47" spans="1:12" ht="31.5" customHeight="1" hidden="1">
      <c r="A47" s="10">
        <v>385</v>
      </c>
      <c r="B47" s="18" t="s">
        <v>80</v>
      </c>
      <c r="C47" s="2" t="s">
        <v>7</v>
      </c>
      <c r="D47" s="2" t="s">
        <v>17</v>
      </c>
      <c r="E47" s="17" t="s">
        <v>43</v>
      </c>
      <c r="F47" s="17" t="s">
        <v>143</v>
      </c>
      <c r="G47" s="17" t="s">
        <v>146</v>
      </c>
      <c r="H47" s="17" t="s">
        <v>81</v>
      </c>
      <c r="I47" s="52">
        <v>0</v>
      </c>
      <c r="J47" s="52"/>
      <c r="K47" s="52">
        <v>0</v>
      </c>
      <c r="L47" s="15"/>
    </row>
    <row r="48" spans="1:12" ht="20.25" customHeight="1" hidden="1">
      <c r="A48" s="10">
        <v>385</v>
      </c>
      <c r="B48" s="18" t="s">
        <v>82</v>
      </c>
      <c r="C48" s="2" t="s">
        <v>7</v>
      </c>
      <c r="D48" s="2" t="s">
        <v>17</v>
      </c>
      <c r="E48" s="17" t="s">
        <v>43</v>
      </c>
      <c r="F48" s="17" t="s">
        <v>143</v>
      </c>
      <c r="G48" s="17" t="s">
        <v>146</v>
      </c>
      <c r="H48" s="17" t="s">
        <v>83</v>
      </c>
      <c r="I48" s="52">
        <v>0</v>
      </c>
      <c r="J48" s="52"/>
      <c r="K48" s="52">
        <v>0</v>
      </c>
      <c r="L48" s="15"/>
    </row>
    <row r="49" spans="1:12" ht="15.75" customHeight="1" hidden="1">
      <c r="A49" s="10">
        <v>385</v>
      </c>
      <c r="B49" s="18" t="s">
        <v>122</v>
      </c>
      <c r="C49" s="2" t="s">
        <v>8</v>
      </c>
      <c r="D49" s="2" t="s">
        <v>10</v>
      </c>
      <c r="E49" s="17"/>
      <c r="F49" s="17"/>
      <c r="G49" s="17"/>
      <c r="H49" s="17"/>
      <c r="I49" s="15">
        <f aca="true" t="shared" si="0" ref="I49:K50">I50</f>
        <v>0</v>
      </c>
      <c r="J49" s="15"/>
      <c r="K49" s="15">
        <f t="shared" si="0"/>
        <v>0</v>
      </c>
      <c r="L49" s="15"/>
    </row>
    <row r="50" spans="1:12" ht="15.75" customHeight="1" hidden="1">
      <c r="A50" s="19">
        <v>385</v>
      </c>
      <c r="B50" s="18" t="s">
        <v>99</v>
      </c>
      <c r="C50" s="2" t="s">
        <v>8</v>
      </c>
      <c r="D50" s="2" t="s">
        <v>19</v>
      </c>
      <c r="E50" s="17"/>
      <c r="F50" s="17"/>
      <c r="G50" s="17"/>
      <c r="H50" s="17"/>
      <c r="I50" s="15">
        <f t="shared" si="0"/>
        <v>0</v>
      </c>
      <c r="J50" s="15"/>
      <c r="K50" s="15">
        <f t="shared" si="0"/>
        <v>0</v>
      </c>
      <c r="L50" s="15"/>
    </row>
    <row r="51" spans="1:12" ht="15.75" customHeight="1" hidden="1">
      <c r="A51" s="19">
        <v>385</v>
      </c>
      <c r="B51" s="18" t="s">
        <v>77</v>
      </c>
      <c r="C51" s="2" t="s">
        <v>8</v>
      </c>
      <c r="D51" s="2" t="s">
        <v>19</v>
      </c>
      <c r="E51" s="17" t="s">
        <v>43</v>
      </c>
      <c r="F51" s="17" t="s">
        <v>78</v>
      </c>
      <c r="G51" s="17" t="s">
        <v>100</v>
      </c>
      <c r="H51" s="17"/>
      <c r="I51" s="15">
        <f>I52+I53</f>
        <v>0</v>
      </c>
      <c r="J51" s="15"/>
      <c r="K51" s="15">
        <f>K52+K53</f>
        <v>0</v>
      </c>
      <c r="L51" s="15"/>
    </row>
    <row r="52" spans="1:12" ht="15.75" customHeight="1" hidden="1">
      <c r="A52" s="19">
        <v>385</v>
      </c>
      <c r="B52" s="18" t="s">
        <v>79</v>
      </c>
      <c r="C52" s="2" t="s">
        <v>8</v>
      </c>
      <c r="D52" s="2" t="s">
        <v>19</v>
      </c>
      <c r="E52" s="17" t="s">
        <v>43</v>
      </c>
      <c r="F52" s="17" t="s">
        <v>78</v>
      </c>
      <c r="G52" s="17" t="s">
        <v>100</v>
      </c>
      <c r="H52" s="17" t="s">
        <v>0</v>
      </c>
      <c r="I52" s="15">
        <v>0</v>
      </c>
      <c r="J52" s="15"/>
      <c r="K52" s="15">
        <v>0</v>
      </c>
      <c r="L52" s="15"/>
    </row>
    <row r="53" spans="1:12" ht="24.75" customHeight="1" hidden="1">
      <c r="A53" s="19">
        <v>385</v>
      </c>
      <c r="B53" s="18" t="s">
        <v>80</v>
      </c>
      <c r="C53" s="2" t="s">
        <v>8</v>
      </c>
      <c r="D53" s="2" t="s">
        <v>19</v>
      </c>
      <c r="E53" s="17" t="s">
        <v>43</v>
      </c>
      <c r="F53" s="17" t="s">
        <v>78</v>
      </c>
      <c r="G53" s="17" t="s">
        <v>100</v>
      </c>
      <c r="H53" s="17" t="s">
        <v>81</v>
      </c>
      <c r="I53" s="21">
        <f>9811.94-9811.94</f>
        <v>0</v>
      </c>
      <c r="J53" s="21"/>
      <c r="K53" s="21">
        <f>9811.94-9811.94</f>
        <v>0</v>
      </c>
      <c r="L53" s="21"/>
    </row>
    <row r="54" spans="1:12" ht="15.75" customHeight="1">
      <c r="A54" s="19">
        <v>385</v>
      </c>
      <c r="B54" s="18" t="s">
        <v>123</v>
      </c>
      <c r="C54" s="2" t="s">
        <v>19</v>
      </c>
      <c r="D54" s="2" t="s">
        <v>10</v>
      </c>
      <c r="E54" s="17"/>
      <c r="F54" s="17"/>
      <c r="G54" s="17"/>
      <c r="H54" s="17"/>
      <c r="I54" s="15">
        <f>I55+I60</f>
        <v>1000</v>
      </c>
      <c r="J54" s="15"/>
      <c r="K54" s="15">
        <f>K55+K60</f>
        <v>1000</v>
      </c>
      <c r="L54" s="15"/>
    </row>
    <row r="55" spans="1:12" ht="27" customHeight="1" hidden="1">
      <c r="A55" s="19">
        <v>385</v>
      </c>
      <c r="B55" s="18" t="s">
        <v>120</v>
      </c>
      <c r="C55" s="2" t="s">
        <v>19</v>
      </c>
      <c r="D55" s="2" t="s">
        <v>24</v>
      </c>
      <c r="E55" s="17"/>
      <c r="F55" s="17"/>
      <c r="G55" s="17"/>
      <c r="H55" s="17"/>
      <c r="I55" s="15">
        <f>I56</f>
        <v>0</v>
      </c>
      <c r="J55" s="15"/>
      <c r="K55" s="15">
        <f>K56</f>
        <v>0</v>
      </c>
      <c r="L55" s="15"/>
    </row>
    <row r="56" spans="1:12" ht="30.75" customHeight="1" hidden="1">
      <c r="A56" s="19">
        <v>385</v>
      </c>
      <c r="B56" s="29" t="s">
        <v>176</v>
      </c>
      <c r="C56" s="2" t="s">
        <v>19</v>
      </c>
      <c r="D56" s="2" t="s">
        <v>24</v>
      </c>
      <c r="E56" s="17" t="s">
        <v>114</v>
      </c>
      <c r="F56" s="17" t="s">
        <v>143</v>
      </c>
      <c r="G56" s="17" t="s">
        <v>177</v>
      </c>
      <c r="H56" s="17"/>
      <c r="I56" s="52">
        <f>I57</f>
        <v>0</v>
      </c>
      <c r="J56" s="52"/>
      <c r="K56" s="52">
        <f>K57</f>
        <v>0</v>
      </c>
      <c r="L56" s="15"/>
    </row>
    <row r="57" spans="1:12" ht="30" customHeight="1" hidden="1">
      <c r="A57" s="19">
        <v>385</v>
      </c>
      <c r="B57" s="18" t="s">
        <v>80</v>
      </c>
      <c r="C57" s="2" t="s">
        <v>19</v>
      </c>
      <c r="D57" s="2" t="s">
        <v>24</v>
      </c>
      <c r="E57" s="17" t="s">
        <v>114</v>
      </c>
      <c r="F57" s="17" t="s">
        <v>143</v>
      </c>
      <c r="G57" s="17" t="s">
        <v>177</v>
      </c>
      <c r="H57" s="17" t="s">
        <v>81</v>
      </c>
      <c r="I57" s="52">
        <v>0</v>
      </c>
      <c r="J57" s="52"/>
      <c r="K57" s="52">
        <v>0</v>
      </c>
      <c r="L57" s="15"/>
    </row>
    <row r="58" spans="1:12" ht="15.75" customHeight="1" hidden="1">
      <c r="A58" s="19">
        <v>385</v>
      </c>
      <c r="B58" s="18" t="s">
        <v>77</v>
      </c>
      <c r="C58" s="2" t="s">
        <v>19</v>
      </c>
      <c r="D58" s="2" t="s">
        <v>24</v>
      </c>
      <c r="E58" s="17" t="s">
        <v>43</v>
      </c>
      <c r="F58" s="17" t="s">
        <v>78</v>
      </c>
      <c r="G58" s="17" t="s">
        <v>101</v>
      </c>
      <c r="H58" s="17"/>
      <c r="I58" s="15">
        <f>I59</f>
        <v>0</v>
      </c>
      <c r="J58" s="15">
        <f>J59</f>
        <v>0</v>
      </c>
      <c r="K58" s="15">
        <f>K59</f>
        <v>0</v>
      </c>
      <c r="L58" s="15">
        <f>L59</f>
        <v>0</v>
      </c>
    </row>
    <row r="59" spans="1:12" ht="30" customHeight="1" hidden="1">
      <c r="A59" s="19">
        <v>385</v>
      </c>
      <c r="B59" s="18" t="s">
        <v>80</v>
      </c>
      <c r="C59" s="2" t="s">
        <v>19</v>
      </c>
      <c r="D59" s="2" t="s">
        <v>24</v>
      </c>
      <c r="E59" s="17" t="s">
        <v>43</v>
      </c>
      <c r="F59" s="17" t="s">
        <v>78</v>
      </c>
      <c r="G59" s="17" t="s">
        <v>101</v>
      </c>
      <c r="H59" s="17" t="s">
        <v>81</v>
      </c>
      <c r="I59" s="15">
        <v>0</v>
      </c>
      <c r="J59" s="15">
        <f>I59</f>
        <v>0</v>
      </c>
      <c r="K59" s="15">
        <v>0</v>
      </c>
      <c r="L59" s="15">
        <f>K59</f>
        <v>0</v>
      </c>
    </row>
    <row r="60" spans="1:12" ht="30" customHeight="1">
      <c r="A60" s="19">
        <v>385</v>
      </c>
      <c r="B60" s="22" t="s">
        <v>45</v>
      </c>
      <c r="C60" s="20" t="s">
        <v>19</v>
      </c>
      <c r="D60" s="20" t="s">
        <v>33</v>
      </c>
      <c r="E60" s="17"/>
      <c r="F60" s="17"/>
      <c r="G60" s="17"/>
      <c r="H60" s="17"/>
      <c r="I60" s="15">
        <f>I61</f>
        <v>1000</v>
      </c>
      <c r="J60" s="15"/>
      <c r="K60" s="15">
        <f>K61</f>
        <v>1000</v>
      </c>
      <c r="L60" s="15"/>
    </row>
    <row r="61" spans="1:12" ht="30" customHeight="1">
      <c r="A61" s="19">
        <v>385</v>
      </c>
      <c r="B61" s="29" t="s">
        <v>176</v>
      </c>
      <c r="C61" s="20" t="s">
        <v>19</v>
      </c>
      <c r="D61" s="20" t="s">
        <v>33</v>
      </c>
      <c r="E61" s="17" t="s">
        <v>114</v>
      </c>
      <c r="F61" s="17" t="s">
        <v>143</v>
      </c>
      <c r="G61" s="17" t="s">
        <v>177</v>
      </c>
      <c r="H61" s="17"/>
      <c r="I61" s="15">
        <f>I62</f>
        <v>1000</v>
      </c>
      <c r="J61" s="15"/>
      <c r="K61" s="15">
        <f>K62</f>
        <v>1000</v>
      </c>
      <c r="L61" s="15"/>
    </row>
    <row r="62" spans="1:12" ht="24.75" customHeight="1">
      <c r="A62" s="19">
        <v>385</v>
      </c>
      <c r="B62" s="18" t="s">
        <v>80</v>
      </c>
      <c r="C62" s="20" t="s">
        <v>19</v>
      </c>
      <c r="D62" s="20" t="s">
        <v>33</v>
      </c>
      <c r="E62" s="17" t="s">
        <v>114</v>
      </c>
      <c r="F62" s="17" t="s">
        <v>143</v>
      </c>
      <c r="G62" s="17" t="s">
        <v>177</v>
      </c>
      <c r="H62" s="17" t="s">
        <v>81</v>
      </c>
      <c r="I62" s="15">
        <v>1000</v>
      </c>
      <c r="J62" s="15"/>
      <c r="K62" s="15">
        <v>1000</v>
      </c>
      <c r="L62" s="15"/>
    </row>
    <row r="63" spans="1:12" ht="15.75" customHeight="1">
      <c r="A63" s="19">
        <v>385</v>
      </c>
      <c r="B63" s="18" t="s">
        <v>124</v>
      </c>
      <c r="C63" s="20" t="s">
        <v>12</v>
      </c>
      <c r="D63" s="20" t="s">
        <v>10</v>
      </c>
      <c r="E63" s="17"/>
      <c r="F63" s="17"/>
      <c r="G63" s="17"/>
      <c r="H63" s="17"/>
      <c r="I63" s="52">
        <f>I64+I67+I78</f>
        <v>2518695</v>
      </c>
      <c r="J63" s="52"/>
      <c r="K63" s="52">
        <f>K64+K67+K78</f>
        <v>2987370</v>
      </c>
      <c r="L63" s="15"/>
    </row>
    <row r="64" spans="1:12" ht="15.75" customHeight="1" hidden="1">
      <c r="A64" s="19">
        <v>385</v>
      </c>
      <c r="B64" s="18" t="s">
        <v>46</v>
      </c>
      <c r="C64" s="2" t="s">
        <v>12</v>
      </c>
      <c r="D64" s="2" t="s">
        <v>20</v>
      </c>
      <c r="E64" s="17"/>
      <c r="F64" s="17"/>
      <c r="G64" s="17"/>
      <c r="H64" s="17"/>
      <c r="I64" s="52">
        <f aca="true" t="shared" si="1" ref="I64:K65">I65</f>
        <v>0</v>
      </c>
      <c r="J64" s="52"/>
      <c r="K64" s="52">
        <f t="shared" si="1"/>
        <v>0</v>
      </c>
      <c r="L64" s="15"/>
    </row>
    <row r="65" spans="1:12" ht="15.75" customHeight="1" hidden="1">
      <c r="A65" s="19">
        <v>385</v>
      </c>
      <c r="B65" s="18" t="s">
        <v>77</v>
      </c>
      <c r="C65" s="2" t="s">
        <v>12</v>
      </c>
      <c r="D65" s="2" t="s">
        <v>20</v>
      </c>
      <c r="E65" s="17" t="s">
        <v>43</v>
      </c>
      <c r="F65" s="17" t="s">
        <v>78</v>
      </c>
      <c r="G65" s="17" t="s">
        <v>102</v>
      </c>
      <c r="H65" s="17"/>
      <c r="I65" s="52">
        <f t="shared" si="1"/>
        <v>0</v>
      </c>
      <c r="J65" s="52"/>
      <c r="K65" s="52">
        <f t="shared" si="1"/>
        <v>0</v>
      </c>
      <c r="L65" s="15"/>
    </row>
    <row r="66" spans="1:12" ht="30" customHeight="1" hidden="1">
      <c r="A66" s="19">
        <v>385</v>
      </c>
      <c r="B66" s="18" t="s">
        <v>103</v>
      </c>
      <c r="C66" s="2" t="s">
        <v>12</v>
      </c>
      <c r="D66" s="2" t="s">
        <v>20</v>
      </c>
      <c r="E66" s="17" t="s">
        <v>43</v>
      </c>
      <c r="F66" s="17" t="s">
        <v>78</v>
      </c>
      <c r="G66" s="17" t="s">
        <v>102</v>
      </c>
      <c r="H66" s="17" t="s">
        <v>66</v>
      </c>
      <c r="I66" s="52">
        <v>0</v>
      </c>
      <c r="J66" s="52"/>
      <c r="K66" s="52">
        <v>0</v>
      </c>
      <c r="L66" s="15"/>
    </row>
    <row r="67" spans="1:12" ht="15.75" customHeight="1">
      <c r="A67" s="19">
        <v>385</v>
      </c>
      <c r="B67" s="18" t="s">
        <v>104</v>
      </c>
      <c r="C67" s="2" t="s">
        <v>12</v>
      </c>
      <c r="D67" s="2" t="s">
        <v>24</v>
      </c>
      <c r="E67" s="17"/>
      <c r="F67" s="17"/>
      <c r="G67" s="17"/>
      <c r="H67" s="17"/>
      <c r="I67" s="52">
        <f>I70+I76+I74+I68+I72</f>
        <v>2518695</v>
      </c>
      <c r="J67" s="52"/>
      <c r="K67" s="52">
        <f>K70+K76+K74+K68+K72</f>
        <v>2987370</v>
      </c>
      <c r="L67" s="15"/>
    </row>
    <row r="68" spans="1:12" ht="60.75" customHeight="1">
      <c r="A68" s="19">
        <v>385</v>
      </c>
      <c r="B68" s="18" t="s">
        <v>196</v>
      </c>
      <c r="C68" s="2" t="s">
        <v>12</v>
      </c>
      <c r="D68" s="2" t="s">
        <v>24</v>
      </c>
      <c r="E68" s="17" t="s">
        <v>8</v>
      </c>
      <c r="F68" s="17" t="s">
        <v>143</v>
      </c>
      <c r="G68" s="17" t="s">
        <v>106</v>
      </c>
      <c r="H68" s="17"/>
      <c r="I68" s="52">
        <f>I69</f>
        <v>2518695</v>
      </c>
      <c r="J68" s="52"/>
      <c r="K68" s="52">
        <f>K69</f>
        <v>2987370</v>
      </c>
      <c r="L68" s="15"/>
    </row>
    <row r="69" spans="1:12" ht="30" customHeight="1">
      <c r="A69" s="19">
        <v>385</v>
      </c>
      <c r="B69" s="18" t="s">
        <v>80</v>
      </c>
      <c r="C69" s="2" t="s">
        <v>12</v>
      </c>
      <c r="D69" s="2" t="s">
        <v>24</v>
      </c>
      <c r="E69" s="17" t="s">
        <v>8</v>
      </c>
      <c r="F69" s="17" t="s">
        <v>143</v>
      </c>
      <c r="G69" s="17" t="s">
        <v>106</v>
      </c>
      <c r="H69" s="17" t="s">
        <v>81</v>
      </c>
      <c r="I69" s="52">
        <v>2518695</v>
      </c>
      <c r="J69" s="52"/>
      <c r="K69" s="52">
        <v>2987370</v>
      </c>
      <c r="L69" s="15"/>
    </row>
    <row r="70" spans="1:12" ht="30" customHeight="1" hidden="1">
      <c r="A70" s="19">
        <v>385</v>
      </c>
      <c r="B70" s="18" t="s">
        <v>105</v>
      </c>
      <c r="C70" s="2" t="s">
        <v>12</v>
      </c>
      <c r="D70" s="2" t="s">
        <v>24</v>
      </c>
      <c r="E70" s="17" t="s">
        <v>8</v>
      </c>
      <c r="F70" s="17" t="s">
        <v>78</v>
      </c>
      <c r="G70" s="17" t="s">
        <v>101</v>
      </c>
      <c r="H70" s="17"/>
      <c r="I70" s="15">
        <f>I71</f>
        <v>0</v>
      </c>
      <c r="J70" s="15"/>
      <c r="K70" s="15">
        <f>K71</f>
        <v>0</v>
      </c>
      <c r="L70" s="15"/>
    </row>
    <row r="71" spans="1:12" ht="30" customHeight="1" hidden="1">
      <c r="A71" s="19">
        <v>385</v>
      </c>
      <c r="B71" s="18" t="s">
        <v>80</v>
      </c>
      <c r="C71" s="2" t="s">
        <v>12</v>
      </c>
      <c r="D71" s="2" t="s">
        <v>24</v>
      </c>
      <c r="E71" s="17" t="s">
        <v>8</v>
      </c>
      <c r="F71" s="17" t="s">
        <v>78</v>
      </c>
      <c r="G71" s="17" t="s">
        <v>101</v>
      </c>
      <c r="H71" s="17" t="s">
        <v>81</v>
      </c>
      <c r="I71" s="15">
        <v>0</v>
      </c>
      <c r="J71" s="15"/>
      <c r="K71" s="15">
        <v>0</v>
      </c>
      <c r="L71" s="15"/>
    </row>
    <row r="72" spans="1:12" ht="24.75" customHeight="1" hidden="1">
      <c r="A72" s="19">
        <v>385</v>
      </c>
      <c r="B72" s="18" t="s">
        <v>77</v>
      </c>
      <c r="C72" s="2" t="s">
        <v>12</v>
      </c>
      <c r="D72" s="2" t="s">
        <v>24</v>
      </c>
      <c r="E72" s="17" t="s">
        <v>43</v>
      </c>
      <c r="F72" s="17" t="s">
        <v>78</v>
      </c>
      <c r="G72" s="17" t="s">
        <v>101</v>
      </c>
      <c r="H72" s="17"/>
      <c r="I72" s="15">
        <f>I73</f>
        <v>0</v>
      </c>
      <c r="J72" s="15"/>
      <c r="K72" s="15">
        <f>K73</f>
        <v>0</v>
      </c>
      <c r="L72" s="15"/>
    </row>
    <row r="73" spans="1:12" ht="24.75" customHeight="1" hidden="1">
      <c r="A73" s="10">
        <v>385</v>
      </c>
      <c r="B73" s="18" t="s">
        <v>82</v>
      </c>
      <c r="C73" s="2" t="s">
        <v>12</v>
      </c>
      <c r="D73" s="2" t="s">
        <v>24</v>
      </c>
      <c r="E73" s="17" t="s">
        <v>43</v>
      </c>
      <c r="F73" s="17" t="s">
        <v>78</v>
      </c>
      <c r="G73" s="17" t="s">
        <v>101</v>
      </c>
      <c r="H73" s="17" t="s">
        <v>83</v>
      </c>
      <c r="I73" s="15">
        <v>0</v>
      </c>
      <c r="J73" s="15"/>
      <c r="K73" s="15">
        <v>0</v>
      </c>
      <c r="L73" s="15"/>
    </row>
    <row r="74" spans="1:12" ht="24.75" customHeight="1" hidden="1">
      <c r="A74" s="19">
        <v>385</v>
      </c>
      <c r="B74" s="18" t="s">
        <v>54</v>
      </c>
      <c r="C74" s="20" t="s">
        <v>12</v>
      </c>
      <c r="D74" s="20" t="s">
        <v>24</v>
      </c>
      <c r="E74" s="17" t="s">
        <v>39</v>
      </c>
      <c r="F74" s="17" t="s">
        <v>107</v>
      </c>
      <c r="G74" s="17" t="s">
        <v>10</v>
      </c>
      <c r="H74" s="17"/>
      <c r="I74" s="15">
        <f>I75</f>
        <v>0</v>
      </c>
      <c r="J74" s="15"/>
      <c r="K74" s="15">
        <f>K75</f>
        <v>0</v>
      </c>
      <c r="L74" s="15"/>
    </row>
    <row r="75" spans="1:12" ht="24.75" customHeight="1" hidden="1">
      <c r="A75" s="19">
        <v>385</v>
      </c>
      <c r="B75" s="18" t="s">
        <v>18</v>
      </c>
      <c r="C75" s="20" t="s">
        <v>12</v>
      </c>
      <c r="D75" s="20" t="s">
        <v>24</v>
      </c>
      <c r="E75" s="17" t="s">
        <v>39</v>
      </c>
      <c r="F75" s="17" t="s">
        <v>107</v>
      </c>
      <c r="G75" s="17" t="s">
        <v>10</v>
      </c>
      <c r="H75" s="17" t="s">
        <v>9</v>
      </c>
      <c r="I75" s="15">
        <v>0</v>
      </c>
      <c r="J75" s="15"/>
      <c r="K75" s="15">
        <v>0</v>
      </c>
      <c r="L75" s="15"/>
    </row>
    <row r="76" spans="1:12" ht="24.75" customHeight="1" hidden="1">
      <c r="A76" s="19">
        <v>385</v>
      </c>
      <c r="B76" s="18" t="s">
        <v>53</v>
      </c>
      <c r="C76" s="20" t="s">
        <v>12</v>
      </c>
      <c r="D76" s="20" t="s">
        <v>24</v>
      </c>
      <c r="E76" s="17" t="s">
        <v>41</v>
      </c>
      <c r="F76" s="17" t="s">
        <v>50</v>
      </c>
      <c r="G76" s="17" t="s">
        <v>10</v>
      </c>
      <c r="H76" s="17"/>
      <c r="I76" s="15">
        <f>I77</f>
        <v>0</v>
      </c>
      <c r="J76" s="15"/>
      <c r="K76" s="15">
        <f>K77</f>
        <v>0</v>
      </c>
      <c r="L76" s="15"/>
    </row>
    <row r="77" spans="1:12" ht="24.75" customHeight="1" hidden="1">
      <c r="A77" s="19">
        <v>385</v>
      </c>
      <c r="B77" s="18" t="s">
        <v>18</v>
      </c>
      <c r="C77" s="20" t="s">
        <v>12</v>
      </c>
      <c r="D77" s="20" t="s">
        <v>24</v>
      </c>
      <c r="E77" s="17" t="s">
        <v>41</v>
      </c>
      <c r="F77" s="17" t="s">
        <v>50</v>
      </c>
      <c r="G77" s="17" t="s">
        <v>10</v>
      </c>
      <c r="H77" s="17" t="s">
        <v>9</v>
      </c>
      <c r="I77" s="15">
        <v>0</v>
      </c>
      <c r="J77" s="15"/>
      <c r="K77" s="15">
        <v>0</v>
      </c>
      <c r="L77" s="15"/>
    </row>
    <row r="78" spans="1:12" ht="15.75" customHeight="1" hidden="1">
      <c r="A78" s="19">
        <v>385</v>
      </c>
      <c r="B78" s="22" t="s">
        <v>47</v>
      </c>
      <c r="C78" s="20" t="s">
        <v>12</v>
      </c>
      <c r="D78" s="20" t="s">
        <v>48</v>
      </c>
      <c r="E78" s="17"/>
      <c r="F78" s="17"/>
      <c r="G78" s="17"/>
      <c r="H78" s="17"/>
      <c r="I78" s="15">
        <f>I81+I79</f>
        <v>0</v>
      </c>
      <c r="J78" s="15"/>
      <c r="K78" s="15">
        <f>K81+K79</f>
        <v>0</v>
      </c>
      <c r="L78" s="15"/>
    </row>
    <row r="79" spans="1:12" ht="15.75" customHeight="1" hidden="1">
      <c r="A79" s="19">
        <v>385</v>
      </c>
      <c r="B79" s="18" t="s">
        <v>77</v>
      </c>
      <c r="C79" s="20" t="s">
        <v>12</v>
      </c>
      <c r="D79" s="20" t="s">
        <v>48</v>
      </c>
      <c r="E79" s="17" t="s">
        <v>43</v>
      </c>
      <c r="F79" s="17" t="s">
        <v>78</v>
      </c>
      <c r="G79" s="17" t="s">
        <v>96</v>
      </c>
      <c r="H79" s="17"/>
      <c r="I79" s="15">
        <f>I80</f>
        <v>0</v>
      </c>
      <c r="J79" s="15"/>
      <c r="K79" s="15">
        <f>K80</f>
        <v>0</v>
      </c>
      <c r="L79" s="15"/>
    </row>
    <row r="80" spans="1:12" ht="30" customHeight="1" hidden="1">
      <c r="A80" s="19">
        <v>385</v>
      </c>
      <c r="B80" s="18" t="s">
        <v>80</v>
      </c>
      <c r="C80" s="20" t="s">
        <v>12</v>
      </c>
      <c r="D80" s="20" t="s">
        <v>48</v>
      </c>
      <c r="E80" s="17" t="s">
        <v>43</v>
      </c>
      <c r="F80" s="17" t="s">
        <v>78</v>
      </c>
      <c r="G80" s="17" t="s">
        <v>96</v>
      </c>
      <c r="H80" s="17" t="s">
        <v>81</v>
      </c>
      <c r="I80" s="15">
        <v>0</v>
      </c>
      <c r="J80" s="15"/>
      <c r="K80" s="15">
        <v>0</v>
      </c>
      <c r="L80" s="15"/>
    </row>
    <row r="81" spans="1:12" ht="15.75" customHeight="1" hidden="1">
      <c r="A81" s="19">
        <v>385</v>
      </c>
      <c r="B81" s="18" t="s">
        <v>77</v>
      </c>
      <c r="C81" s="20" t="s">
        <v>12</v>
      </c>
      <c r="D81" s="20" t="s">
        <v>48</v>
      </c>
      <c r="E81" s="17" t="s">
        <v>43</v>
      </c>
      <c r="F81" s="17" t="s">
        <v>78</v>
      </c>
      <c r="G81" s="17" t="s">
        <v>101</v>
      </c>
      <c r="H81" s="17"/>
      <c r="I81" s="15">
        <f>I82</f>
        <v>0</v>
      </c>
      <c r="J81" s="15"/>
      <c r="K81" s="15">
        <f>K82</f>
        <v>0</v>
      </c>
      <c r="L81" s="15"/>
    </row>
    <row r="82" spans="1:12" ht="30" customHeight="1" hidden="1">
      <c r="A82" s="19">
        <v>385</v>
      </c>
      <c r="B82" s="18" t="s">
        <v>80</v>
      </c>
      <c r="C82" s="20" t="s">
        <v>12</v>
      </c>
      <c r="D82" s="20" t="s">
        <v>48</v>
      </c>
      <c r="E82" s="17" t="s">
        <v>43</v>
      </c>
      <c r="F82" s="17" t="s">
        <v>78</v>
      </c>
      <c r="G82" s="17" t="s">
        <v>101</v>
      </c>
      <c r="H82" s="17" t="s">
        <v>81</v>
      </c>
      <c r="I82" s="15">
        <v>0</v>
      </c>
      <c r="J82" s="15"/>
      <c r="K82" s="15">
        <v>0</v>
      </c>
      <c r="L82" s="15"/>
    </row>
    <row r="83" spans="1:12" ht="15.75" customHeight="1" hidden="1">
      <c r="A83" s="10">
        <v>385</v>
      </c>
      <c r="B83" s="18" t="s">
        <v>49</v>
      </c>
      <c r="C83" s="20" t="s">
        <v>20</v>
      </c>
      <c r="D83" s="20" t="s">
        <v>7</v>
      </c>
      <c r="E83" s="17"/>
      <c r="F83" s="17"/>
      <c r="G83" s="17"/>
      <c r="H83" s="17"/>
      <c r="I83" s="15">
        <f>I86+I84</f>
        <v>0</v>
      </c>
      <c r="J83" s="15"/>
      <c r="K83" s="15">
        <f>K86+K84</f>
        <v>0</v>
      </c>
      <c r="L83" s="15"/>
    </row>
    <row r="84" spans="1:12" ht="24.75" customHeight="1" hidden="1">
      <c r="A84" s="10">
        <v>385</v>
      </c>
      <c r="B84" s="23" t="s">
        <v>108</v>
      </c>
      <c r="C84" s="24" t="s">
        <v>20</v>
      </c>
      <c r="D84" s="20" t="s">
        <v>7</v>
      </c>
      <c r="E84" s="17" t="s">
        <v>17</v>
      </c>
      <c r="F84" s="17" t="s">
        <v>78</v>
      </c>
      <c r="G84" s="17" t="s">
        <v>109</v>
      </c>
      <c r="H84" s="17"/>
      <c r="I84" s="15">
        <f>I85</f>
        <v>0</v>
      </c>
      <c r="J84" s="15"/>
      <c r="K84" s="15">
        <f>K85</f>
        <v>0</v>
      </c>
      <c r="L84" s="15"/>
    </row>
    <row r="85" spans="1:12" ht="24.75" customHeight="1" hidden="1">
      <c r="A85" s="10">
        <v>385</v>
      </c>
      <c r="B85" s="18" t="s">
        <v>80</v>
      </c>
      <c r="C85" s="20" t="s">
        <v>20</v>
      </c>
      <c r="D85" s="20" t="s">
        <v>7</v>
      </c>
      <c r="E85" s="17" t="s">
        <v>17</v>
      </c>
      <c r="F85" s="17" t="s">
        <v>78</v>
      </c>
      <c r="G85" s="17" t="s">
        <v>109</v>
      </c>
      <c r="H85" s="17" t="s">
        <v>81</v>
      </c>
      <c r="I85" s="15">
        <f>1165315-1165315</f>
        <v>0</v>
      </c>
      <c r="J85" s="15"/>
      <c r="K85" s="15">
        <f>1165315-1165315</f>
        <v>0</v>
      </c>
      <c r="L85" s="15"/>
    </row>
    <row r="86" spans="1:12" ht="24.75" customHeight="1" hidden="1">
      <c r="A86" s="10">
        <v>385</v>
      </c>
      <c r="B86" s="23" t="s">
        <v>44</v>
      </c>
      <c r="C86" s="20" t="s">
        <v>20</v>
      </c>
      <c r="D86" s="20" t="s">
        <v>7</v>
      </c>
      <c r="E86" s="17" t="s">
        <v>22</v>
      </c>
      <c r="F86" s="17" t="s">
        <v>19</v>
      </c>
      <c r="G86" s="17" t="s">
        <v>10</v>
      </c>
      <c r="H86" s="17"/>
      <c r="I86" s="15">
        <f>I87</f>
        <v>0</v>
      </c>
      <c r="J86" s="15"/>
      <c r="K86" s="15">
        <f>K87</f>
        <v>0</v>
      </c>
      <c r="L86" s="15"/>
    </row>
    <row r="87" spans="1:12" ht="24.75" customHeight="1" hidden="1">
      <c r="A87" s="19">
        <v>385</v>
      </c>
      <c r="B87" s="18" t="s">
        <v>18</v>
      </c>
      <c r="C87" s="20" t="s">
        <v>20</v>
      </c>
      <c r="D87" s="20" t="s">
        <v>7</v>
      </c>
      <c r="E87" s="17" t="s">
        <v>22</v>
      </c>
      <c r="F87" s="17" t="s">
        <v>19</v>
      </c>
      <c r="G87" s="17" t="s">
        <v>10</v>
      </c>
      <c r="H87" s="17" t="s">
        <v>9</v>
      </c>
      <c r="I87" s="15">
        <v>0</v>
      </c>
      <c r="J87" s="15"/>
      <c r="K87" s="15">
        <v>0</v>
      </c>
      <c r="L87" s="15"/>
    </row>
    <row r="88" spans="1:12" ht="15.75" customHeight="1">
      <c r="A88" s="19">
        <v>385</v>
      </c>
      <c r="B88" s="18" t="s">
        <v>125</v>
      </c>
      <c r="C88" s="20" t="s">
        <v>20</v>
      </c>
      <c r="D88" s="20" t="s">
        <v>10</v>
      </c>
      <c r="E88" s="17"/>
      <c r="F88" s="17"/>
      <c r="G88" s="17"/>
      <c r="H88" s="17"/>
      <c r="I88" s="52">
        <f>I89+I96</f>
        <v>3001504</v>
      </c>
      <c r="J88" s="52"/>
      <c r="K88" s="52">
        <f>K89+K96</f>
        <v>3099006</v>
      </c>
      <c r="L88" s="15"/>
    </row>
    <row r="89" spans="1:12" ht="15.75" customHeight="1" hidden="1">
      <c r="A89" s="19">
        <v>385</v>
      </c>
      <c r="B89" s="18" t="s">
        <v>40</v>
      </c>
      <c r="C89" s="20" t="s">
        <v>20</v>
      </c>
      <c r="D89" s="20" t="s">
        <v>8</v>
      </c>
      <c r="E89" s="17"/>
      <c r="F89" s="17"/>
      <c r="G89" s="17"/>
      <c r="H89" s="17"/>
      <c r="I89" s="52">
        <f>I92+I94+I90</f>
        <v>0</v>
      </c>
      <c r="J89" s="52"/>
      <c r="K89" s="52">
        <f>K92+K94+K90</f>
        <v>0</v>
      </c>
      <c r="L89" s="15"/>
    </row>
    <row r="90" spans="1:12" ht="15.75" customHeight="1" hidden="1">
      <c r="A90" s="19">
        <v>385</v>
      </c>
      <c r="B90" s="18" t="s">
        <v>77</v>
      </c>
      <c r="C90" s="20" t="s">
        <v>20</v>
      </c>
      <c r="D90" s="20" t="s">
        <v>8</v>
      </c>
      <c r="E90" s="17" t="s">
        <v>43</v>
      </c>
      <c r="F90" s="17" t="s">
        <v>78</v>
      </c>
      <c r="G90" s="17" t="s">
        <v>118</v>
      </c>
      <c r="H90" s="17"/>
      <c r="I90" s="52">
        <f>I91</f>
        <v>0</v>
      </c>
      <c r="J90" s="52"/>
      <c r="K90" s="52">
        <f>K91</f>
        <v>0</v>
      </c>
      <c r="L90" s="15"/>
    </row>
    <row r="91" spans="1:12" ht="30" customHeight="1" hidden="1">
      <c r="A91" s="19">
        <v>385</v>
      </c>
      <c r="B91" s="18" t="s">
        <v>80</v>
      </c>
      <c r="C91" s="20" t="s">
        <v>20</v>
      </c>
      <c r="D91" s="20" t="s">
        <v>8</v>
      </c>
      <c r="E91" s="17" t="s">
        <v>43</v>
      </c>
      <c r="F91" s="17" t="s">
        <v>78</v>
      </c>
      <c r="G91" s="17" t="s">
        <v>118</v>
      </c>
      <c r="H91" s="17" t="s">
        <v>81</v>
      </c>
      <c r="I91" s="52">
        <v>0</v>
      </c>
      <c r="J91" s="52"/>
      <c r="K91" s="52">
        <v>0</v>
      </c>
      <c r="L91" s="15"/>
    </row>
    <row r="92" spans="1:12" ht="15.75" customHeight="1" hidden="1">
      <c r="A92" s="19">
        <v>385</v>
      </c>
      <c r="B92" s="18" t="s">
        <v>77</v>
      </c>
      <c r="C92" s="20" t="s">
        <v>20</v>
      </c>
      <c r="D92" s="20" t="s">
        <v>8</v>
      </c>
      <c r="E92" s="17" t="s">
        <v>43</v>
      </c>
      <c r="F92" s="17" t="s">
        <v>78</v>
      </c>
      <c r="G92" s="17" t="s">
        <v>101</v>
      </c>
      <c r="H92" s="17"/>
      <c r="I92" s="52">
        <f>I93</f>
        <v>0</v>
      </c>
      <c r="J92" s="52"/>
      <c r="K92" s="52">
        <f>K93</f>
        <v>0</v>
      </c>
      <c r="L92" s="15"/>
    </row>
    <row r="93" spans="1:12" ht="30" customHeight="1" hidden="1">
      <c r="A93" s="19">
        <v>385</v>
      </c>
      <c r="B93" s="18" t="s">
        <v>80</v>
      </c>
      <c r="C93" s="20" t="s">
        <v>20</v>
      </c>
      <c r="D93" s="20" t="s">
        <v>8</v>
      </c>
      <c r="E93" s="17" t="s">
        <v>43</v>
      </c>
      <c r="F93" s="17" t="s">
        <v>78</v>
      </c>
      <c r="G93" s="17" t="s">
        <v>101</v>
      </c>
      <c r="H93" s="17" t="s">
        <v>81</v>
      </c>
      <c r="I93" s="52">
        <v>0</v>
      </c>
      <c r="J93" s="52"/>
      <c r="K93" s="52">
        <v>0</v>
      </c>
      <c r="L93" s="15"/>
    </row>
    <row r="94" spans="1:12" ht="15.75" customHeight="1" hidden="1">
      <c r="A94" s="19">
        <v>385</v>
      </c>
      <c r="B94" s="18" t="s">
        <v>77</v>
      </c>
      <c r="C94" s="20" t="s">
        <v>20</v>
      </c>
      <c r="D94" s="20" t="s">
        <v>8</v>
      </c>
      <c r="E94" s="17" t="s">
        <v>43</v>
      </c>
      <c r="F94" s="17" t="s">
        <v>78</v>
      </c>
      <c r="G94" s="17" t="s">
        <v>130</v>
      </c>
      <c r="H94" s="17"/>
      <c r="I94" s="52">
        <f>I95</f>
        <v>0</v>
      </c>
      <c r="J94" s="52"/>
      <c r="K94" s="52">
        <f>K95</f>
        <v>0</v>
      </c>
      <c r="L94" s="15"/>
    </row>
    <row r="95" spans="1:12" ht="30" customHeight="1" hidden="1">
      <c r="A95" s="19">
        <v>385</v>
      </c>
      <c r="B95" s="18" t="s">
        <v>80</v>
      </c>
      <c r="C95" s="20" t="s">
        <v>20</v>
      </c>
      <c r="D95" s="20" t="s">
        <v>8</v>
      </c>
      <c r="E95" s="17" t="s">
        <v>43</v>
      </c>
      <c r="F95" s="17" t="s">
        <v>78</v>
      </c>
      <c r="G95" s="17" t="s">
        <v>130</v>
      </c>
      <c r="H95" s="17" t="s">
        <v>81</v>
      </c>
      <c r="I95" s="52">
        <v>0</v>
      </c>
      <c r="J95" s="52"/>
      <c r="K95" s="52">
        <v>0</v>
      </c>
      <c r="L95" s="15"/>
    </row>
    <row r="96" spans="1:12" ht="15.75" customHeight="1">
      <c r="A96" s="19">
        <v>385</v>
      </c>
      <c r="B96" s="14" t="s">
        <v>23</v>
      </c>
      <c r="C96" s="2" t="s">
        <v>20</v>
      </c>
      <c r="D96" s="2" t="s">
        <v>19</v>
      </c>
      <c r="E96" s="17"/>
      <c r="F96" s="17"/>
      <c r="G96" s="17"/>
      <c r="H96" s="17"/>
      <c r="I96" s="52">
        <f>I97+I101+I103+I104+I108+I110+I112</f>
        <v>3001504</v>
      </c>
      <c r="J96" s="52"/>
      <c r="K96" s="52">
        <f>K97+K101+K103+K104+K108+K110+K112</f>
        <v>3099006</v>
      </c>
      <c r="L96" s="15"/>
    </row>
    <row r="97" spans="1:12" ht="30" customHeight="1">
      <c r="A97" s="19">
        <v>385</v>
      </c>
      <c r="B97" s="18" t="s">
        <v>171</v>
      </c>
      <c r="C97" s="2" t="s">
        <v>20</v>
      </c>
      <c r="D97" s="2" t="s">
        <v>19</v>
      </c>
      <c r="E97" s="17" t="s">
        <v>7</v>
      </c>
      <c r="F97" s="17" t="s">
        <v>143</v>
      </c>
      <c r="G97" s="17" t="s">
        <v>156</v>
      </c>
      <c r="H97" s="17"/>
      <c r="I97" s="52">
        <f>I98+I99</f>
        <v>2014630</v>
      </c>
      <c r="J97" s="52"/>
      <c r="K97" s="52">
        <f>K98+K99</f>
        <v>2112132</v>
      </c>
      <c r="L97" s="15"/>
    </row>
    <row r="98" spans="1:12" ht="30" customHeight="1">
      <c r="A98" s="10">
        <v>385</v>
      </c>
      <c r="B98" s="18" t="s">
        <v>79</v>
      </c>
      <c r="C98" s="2" t="s">
        <v>20</v>
      </c>
      <c r="D98" s="2" t="s">
        <v>19</v>
      </c>
      <c r="E98" s="17" t="s">
        <v>7</v>
      </c>
      <c r="F98" s="17" t="s">
        <v>143</v>
      </c>
      <c r="G98" s="17" t="s">
        <v>156</v>
      </c>
      <c r="H98" s="17" t="s">
        <v>175</v>
      </c>
      <c r="I98" s="52">
        <v>244952</v>
      </c>
      <c r="J98" s="52"/>
      <c r="K98" s="52">
        <v>244952</v>
      </c>
      <c r="L98" s="15"/>
    </row>
    <row r="99" spans="1:12" ht="30" customHeight="1">
      <c r="A99" s="19">
        <v>385</v>
      </c>
      <c r="B99" s="18" t="s">
        <v>80</v>
      </c>
      <c r="C99" s="20" t="s">
        <v>20</v>
      </c>
      <c r="D99" s="20" t="s">
        <v>19</v>
      </c>
      <c r="E99" s="17" t="s">
        <v>7</v>
      </c>
      <c r="F99" s="17" t="s">
        <v>143</v>
      </c>
      <c r="G99" s="17" t="s">
        <v>156</v>
      </c>
      <c r="H99" s="17" t="s">
        <v>81</v>
      </c>
      <c r="I99" s="52">
        <v>1769678</v>
      </c>
      <c r="J99" s="52"/>
      <c r="K99" s="52">
        <v>1867180</v>
      </c>
      <c r="L99" s="15"/>
    </row>
    <row r="100" spans="1:12" ht="30" customHeight="1" hidden="1">
      <c r="A100" s="19">
        <v>385</v>
      </c>
      <c r="B100" s="18" t="s">
        <v>116</v>
      </c>
      <c r="C100" s="20" t="s">
        <v>20</v>
      </c>
      <c r="D100" s="20" t="s">
        <v>19</v>
      </c>
      <c r="E100" s="17" t="s">
        <v>7</v>
      </c>
      <c r="F100" s="17" t="s">
        <v>143</v>
      </c>
      <c r="G100" s="17" t="s">
        <v>157</v>
      </c>
      <c r="H100" s="17"/>
      <c r="I100" s="52">
        <f>I101</f>
        <v>0</v>
      </c>
      <c r="J100" s="52"/>
      <c r="K100" s="52">
        <f>K101</f>
        <v>0</v>
      </c>
      <c r="L100" s="15"/>
    </row>
    <row r="101" spans="1:12" ht="30" customHeight="1" hidden="1">
      <c r="A101" s="19">
        <v>385</v>
      </c>
      <c r="B101" s="18" t="s">
        <v>80</v>
      </c>
      <c r="C101" s="20" t="s">
        <v>20</v>
      </c>
      <c r="D101" s="20" t="s">
        <v>19</v>
      </c>
      <c r="E101" s="17" t="s">
        <v>7</v>
      </c>
      <c r="F101" s="17" t="s">
        <v>143</v>
      </c>
      <c r="G101" s="17" t="s">
        <v>157</v>
      </c>
      <c r="H101" s="17" t="s">
        <v>81</v>
      </c>
      <c r="I101" s="52">
        <v>0</v>
      </c>
      <c r="J101" s="52"/>
      <c r="K101" s="52">
        <v>0</v>
      </c>
      <c r="L101" s="15"/>
    </row>
    <row r="102" spans="1:12" ht="30" customHeight="1" hidden="1">
      <c r="A102" s="19">
        <v>385</v>
      </c>
      <c r="B102" s="18" t="s">
        <v>116</v>
      </c>
      <c r="C102" s="20" t="s">
        <v>20</v>
      </c>
      <c r="D102" s="20" t="s">
        <v>19</v>
      </c>
      <c r="E102" s="17" t="s">
        <v>7</v>
      </c>
      <c r="F102" s="17" t="s">
        <v>78</v>
      </c>
      <c r="G102" s="17" t="s">
        <v>110</v>
      </c>
      <c r="H102" s="17"/>
      <c r="I102" s="15">
        <f>I103</f>
        <v>0</v>
      </c>
      <c r="J102" s="15"/>
      <c r="K102" s="15">
        <f>K103</f>
        <v>0</v>
      </c>
      <c r="L102" s="15"/>
    </row>
    <row r="103" spans="1:12" ht="30" customHeight="1" hidden="1">
      <c r="A103" s="19">
        <v>385</v>
      </c>
      <c r="B103" s="18" t="s">
        <v>80</v>
      </c>
      <c r="C103" s="20" t="s">
        <v>20</v>
      </c>
      <c r="D103" s="20" t="s">
        <v>19</v>
      </c>
      <c r="E103" s="17" t="s">
        <v>7</v>
      </c>
      <c r="F103" s="17" t="s">
        <v>78</v>
      </c>
      <c r="G103" s="17" t="s">
        <v>110</v>
      </c>
      <c r="H103" s="17" t="s">
        <v>81</v>
      </c>
      <c r="I103" s="15">
        <v>0</v>
      </c>
      <c r="J103" s="15"/>
      <c r="K103" s="15">
        <v>0</v>
      </c>
      <c r="L103" s="15"/>
    </row>
    <row r="104" spans="1:12" ht="30" customHeight="1">
      <c r="A104" s="10">
        <v>385</v>
      </c>
      <c r="B104" s="18" t="s">
        <v>171</v>
      </c>
      <c r="C104" s="2" t="s">
        <v>20</v>
      </c>
      <c r="D104" s="2" t="s">
        <v>19</v>
      </c>
      <c r="E104" s="17" t="s">
        <v>7</v>
      </c>
      <c r="F104" s="17" t="s">
        <v>143</v>
      </c>
      <c r="G104" s="17" t="s">
        <v>159</v>
      </c>
      <c r="H104" s="17"/>
      <c r="I104" s="15">
        <f>I105</f>
        <v>986874</v>
      </c>
      <c r="J104" s="15"/>
      <c r="K104" s="15">
        <f>K105</f>
        <v>986874</v>
      </c>
      <c r="L104" s="15"/>
    </row>
    <row r="105" spans="1:12" ht="30" customHeight="1">
      <c r="A105" s="10">
        <v>385</v>
      </c>
      <c r="B105" s="18" t="s">
        <v>79</v>
      </c>
      <c r="C105" s="20" t="s">
        <v>20</v>
      </c>
      <c r="D105" s="20" t="s">
        <v>19</v>
      </c>
      <c r="E105" s="17" t="s">
        <v>7</v>
      </c>
      <c r="F105" s="17" t="s">
        <v>143</v>
      </c>
      <c r="G105" s="17" t="s">
        <v>159</v>
      </c>
      <c r="H105" s="17" t="s">
        <v>175</v>
      </c>
      <c r="I105" s="52">
        <v>986874</v>
      </c>
      <c r="J105" s="15"/>
      <c r="K105" s="15">
        <v>986874</v>
      </c>
      <c r="L105" s="15"/>
    </row>
    <row r="106" spans="1:12" ht="30" customHeight="1" hidden="1">
      <c r="A106" s="19">
        <v>385</v>
      </c>
      <c r="B106" s="18" t="s">
        <v>80</v>
      </c>
      <c r="C106" s="20" t="s">
        <v>20</v>
      </c>
      <c r="D106" s="20" t="s">
        <v>19</v>
      </c>
      <c r="E106" s="17" t="s">
        <v>7</v>
      </c>
      <c r="F106" s="17" t="s">
        <v>78</v>
      </c>
      <c r="G106" s="17" t="s">
        <v>111</v>
      </c>
      <c r="H106" s="17" t="s">
        <v>81</v>
      </c>
      <c r="I106" s="15">
        <v>0</v>
      </c>
      <c r="J106" s="15"/>
      <c r="K106" s="15">
        <v>0</v>
      </c>
      <c r="L106" s="15"/>
    </row>
    <row r="107" spans="1:12" ht="30" customHeight="1" hidden="1">
      <c r="A107" s="10">
        <v>385</v>
      </c>
      <c r="B107" s="18" t="s">
        <v>116</v>
      </c>
      <c r="C107" s="2" t="s">
        <v>20</v>
      </c>
      <c r="D107" s="2" t="s">
        <v>19</v>
      </c>
      <c r="E107" s="17" t="s">
        <v>7</v>
      </c>
      <c r="F107" s="17" t="s">
        <v>78</v>
      </c>
      <c r="G107" s="17" t="s">
        <v>101</v>
      </c>
      <c r="H107" s="17"/>
      <c r="I107" s="15">
        <f>I108</f>
        <v>0</v>
      </c>
      <c r="J107" s="15">
        <f>J108</f>
        <v>0</v>
      </c>
      <c r="K107" s="15">
        <f>K108</f>
        <v>0</v>
      </c>
      <c r="L107" s="15"/>
    </row>
    <row r="108" spans="1:12" ht="30" customHeight="1" hidden="1">
      <c r="A108" s="19">
        <v>385</v>
      </c>
      <c r="B108" s="16" t="s">
        <v>80</v>
      </c>
      <c r="C108" s="20" t="s">
        <v>20</v>
      </c>
      <c r="D108" s="20" t="s">
        <v>19</v>
      </c>
      <c r="E108" s="17" t="s">
        <v>7</v>
      </c>
      <c r="F108" s="17" t="s">
        <v>78</v>
      </c>
      <c r="G108" s="17" t="s">
        <v>101</v>
      </c>
      <c r="H108" s="17" t="s">
        <v>81</v>
      </c>
      <c r="I108" s="15">
        <v>0</v>
      </c>
      <c r="J108" s="15">
        <f>I108</f>
        <v>0</v>
      </c>
      <c r="K108" s="15">
        <v>0</v>
      </c>
      <c r="L108" s="15"/>
    </row>
    <row r="109" spans="1:12" ht="48" customHeight="1" hidden="1">
      <c r="A109" s="19">
        <v>385</v>
      </c>
      <c r="B109" s="25" t="s">
        <v>134</v>
      </c>
      <c r="C109" s="20" t="s">
        <v>20</v>
      </c>
      <c r="D109" s="20" t="s">
        <v>19</v>
      </c>
      <c r="E109" s="17" t="s">
        <v>12</v>
      </c>
      <c r="F109" s="17" t="s">
        <v>78</v>
      </c>
      <c r="G109" s="17" t="s">
        <v>131</v>
      </c>
      <c r="H109" s="17"/>
      <c r="I109" s="15">
        <f>I110</f>
        <v>0</v>
      </c>
      <c r="J109" s="15"/>
      <c r="K109" s="15">
        <f>K110</f>
        <v>0</v>
      </c>
      <c r="L109" s="15"/>
    </row>
    <row r="110" spans="1:12" ht="30" customHeight="1" hidden="1">
      <c r="A110" s="19">
        <v>385</v>
      </c>
      <c r="B110" s="16" t="s">
        <v>80</v>
      </c>
      <c r="C110" s="20" t="s">
        <v>20</v>
      </c>
      <c r="D110" s="20" t="s">
        <v>19</v>
      </c>
      <c r="E110" s="17" t="s">
        <v>12</v>
      </c>
      <c r="F110" s="17" t="s">
        <v>78</v>
      </c>
      <c r="G110" s="17" t="s">
        <v>131</v>
      </c>
      <c r="H110" s="17" t="s">
        <v>81</v>
      </c>
      <c r="I110" s="15">
        <v>0</v>
      </c>
      <c r="J110" s="15"/>
      <c r="K110" s="15">
        <v>0</v>
      </c>
      <c r="L110" s="15"/>
    </row>
    <row r="111" spans="1:12" ht="45" customHeight="1" hidden="1">
      <c r="A111" s="19">
        <v>385</v>
      </c>
      <c r="B111" s="25" t="s">
        <v>112</v>
      </c>
      <c r="C111" s="20" t="s">
        <v>20</v>
      </c>
      <c r="D111" s="20" t="s">
        <v>19</v>
      </c>
      <c r="E111" s="17" t="s">
        <v>26</v>
      </c>
      <c r="F111" s="17" t="s">
        <v>78</v>
      </c>
      <c r="G111" s="17" t="s">
        <v>111</v>
      </c>
      <c r="H111" s="17"/>
      <c r="I111" s="15">
        <f>I112</f>
        <v>0</v>
      </c>
      <c r="J111" s="15"/>
      <c r="K111" s="15">
        <f>K112</f>
        <v>0</v>
      </c>
      <c r="L111" s="15"/>
    </row>
    <row r="112" spans="1:12" ht="30" customHeight="1" hidden="1">
      <c r="A112" s="19">
        <v>385</v>
      </c>
      <c r="B112" s="16" t="s">
        <v>80</v>
      </c>
      <c r="C112" s="20" t="s">
        <v>20</v>
      </c>
      <c r="D112" s="20" t="s">
        <v>19</v>
      </c>
      <c r="E112" s="17" t="s">
        <v>26</v>
      </c>
      <c r="F112" s="17" t="s">
        <v>78</v>
      </c>
      <c r="G112" s="17" t="s">
        <v>111</v>
      </c>
      <c r="H112" s="17" t="s">
        <v>81</v>
      </c>
      <c r="I112" s="15">
        <v>0</v>
      </c>
      <c r="J112" s="15"/>
      <c r="K112" s="15">
        <v>0</v>
      </c>
      <c r="L112" s="15"/>
    </row>
    <row r="113" spans="1:12" ht="15.75" customHeight="1" hidden="1">
      <c r="A113" s="19">
        <v>385</v>
      </c>
      <c r="B113" s="18" t="s">
        <v>126</v>
      </c>
      <c r="C113" s="20" t="s">
        <v>34</v>
      </c>
      <c r="D113" s="20" t="s">
        <v>10</v>
      </c>
      <c r="E113" s="17"/>
      <c r="F113" s="17"/>
      <c r="G113" s="17"/>
      <c r="H113" s="17"/>
      <c r="I113" s="15">
        <f>I114</f>
        <v>0</v>
      </c>
      <c r="J113" s="15">
        <f>J114</f>
        <v>0</v>
      </c>
      <c r="K113" s="15">
        <f>K114</f>
        <v>0</v>
      </c>
      <c r="L113" s="15"/>
    </row>
    <row r="114" spans="1:12" ht="15.75" customHeight="1" hidden="1">
      <c r="A114" s="19">
        <v>385</v>
      </c>
      <c r="B114" s="16" t="s">
        <v>55</v>
      </c>
      <c r="C114" s="20" t="s">
        <v>34</v>
      </c>
      <c r="D114" s="20" t="s">
        <v>19</v>
      </c>
      <c r="E114" s="17"/>
      <c r="F114" s="17"/>
      <c r="G114" s="17"/>
      <c r="H114" s="17"/>
      <c r="I114" s="15">
        <f>I117+I115</f>
        <v>0</v>
      </c>
      <c r="J114" s="15">
        <f>J117</f>
        <v>0</v>
      </c>
      <c r="K114" s="15">
        <f>K117+K115</f>
        <v>0</v>
      </c>
      <c r="L114" s="15"/>
    </row>
    <row r="115" spans="1:12" ht="45" customHeight="1" hidden="1">
      <c r="A115" s="19">
        <v>385</v>
      </c>
      <c r="B115" s="18" t="s">
        <v>132</v>
      </c>
      <c r="C115" s="20" t="s">
        <v>34</v>
      </c>
      <c r="D115" s="20" t="s">
        <v>19</v>
      </c>
      <c r="E115" s="17" t="s">
        <v>12</v>
      </c>
      <c r="F115" s="17" t="s">
        <v>78</v>
      </c>
      <c r="G115" s="17" t="s">
        <v>131</v>
      </c>
      <c r="H115" s="17"/>
      <c r="I115" s="15">
        <f>I116</f>
        <v>0</v>
      </c>
      <c r="J115" s="15"/>
      <c r="K115" s="15">
        <f>K116</f>
        <v>0</v>
      </c>
      <c r="L115" s="15"/>
    </row>
    <row r="116" spans="1:12" ht="30" customHeight="1" hidden="1">
      <c r="A116" s="19">
        <v>385</v>
      </c>
      <c r="B116" s="16" t="s">
        <v>80</v>
      </c>
      <c r="C116" s="20" t="s">
        <v>34</v>
      </c>
      <c r="D116" s="20" t="s">
        <v>19</v>
      </c>
      <c r="E116" s="17" t="s">
        <v>12</v>
      </c>
      <c r="F116" s="17" t="s">
        <v>78</v>
      </c>
      <c r="G116" s="17" t="s">
        <v>131</v>
      </c>
      <c r="H116" s="17" t="s">
        <v>81</v>
      </c>
      <c r="I116" s="15">
        <v>0</v>
      </c>
      <c r="J116" s="15"/>
      <c r="K116" s="15">
        <v>0</v>
      </c>
      <c r="L116" s="15"/>
    </row>
    <row r="117" spans="1:12" ht="30" customHeight="1" hidden="1">
      <c r="A117" s="19">
        <v>385</v>
      </c>
      <c r="B117" s="16" t="s">
        <v>77</v>
      </c>
      <c r="C117" s="20" t="s">
        <v>34</v>
      </c>
      <c r="D117" s="20" t="s">
        <v>19</v>
      </c>
      <c r="E117" s="17" t="s">
        <v>43</v>
      </c>
      <c r="F117" s="17" t="s">
        <v>78</v>
      </c>
      <c r="G117" s="17" t="s">
        <v>101</v>
      </c>
      <c r="H117" s="17"/>
      <c r="I117" s="15">
        <f>I118</f>
        <v>0</v>
      </c>
      <c r="J117" s="15">
        <f>J118</f>
        <v>0</v>
      </c>
      <c r="K117" s="15">
        <f>K118</f>
        <v>0</v>
      </c>
      <c r="L117" s="15"/>
    </row>
    <row r="118" spans="1:12" ht="30" customHeight="1" hidden="1">
      <c r="A118" s="19">
        <v>385</v>
      </c>
      <c r="B118" s="16" t="s">
        <v>80</v>
      </c>
      <c r="C118" s="20" t="s">
        <v>34</v>
      </c>
      <c r="D118" s="20" t="s">
        <v>19</v>
      </c>
      <c r="E118" s="17" t="s">
        <v>43</v>
      </c>
      <c r="F118" s="17" t="s">
        <v>78</v>
      </c>
      <c r="G118" s="17" t="s">
        <v>101</v>
      </c>
      <c r="H118" s="17" t="s">
        <v>81</v>
      </c>
      <c r="I118" s="15"/>
      <c r="J118" s="15">
        <f>I118</f>
        <v>0</v>
      </c>
      <c r="K118" s="15"/>
      <c r="L118" s="15"/>
    </row>
    <row r="119" spans="1:12" ht="30" customHeight="1" hidden="1">
      <c r="A119" s="19">
        <v>385</v>
      </c>
      <c r="B119" s="25" t="s">
        <v>56</v>
      </c>
      <c r="C119" s="20" t="s">
        <v>34</v>
      </c>
      <c r="D119" s="20" t="s">
        <v>20</v>
      </c>
      <c r="E119" s="17"/>
      <c r="F119" s="17"/>
      <c r="G119" s="17"/>
      <c r="H119" s="17"/>
      <c r="I119" s="21">
        <f>I120</f>
        <v>0</v>
      </c>
      <c r="J119" s="15"/>
      <c r="K119" s="21">
        <f>K120</f>
        <v>0</v>
      </c>
      <c r="L119" s="15"/>
    </row>
    <row r="120" spans="1:12" ht="30" customHeight="1" hidden="1">
      <c r="A120" s="19">
        <v>385</v>
      </c>
      <c r="B120" s="25" t="s">
        <v>55</v>
      </c>
      <c r="C120" s="20" t="s">
        <v>34</v>
      </c>
      <c r="D120" s="20" t="s">
        <v>20</v>
      </c>
      <c r="E120" s="17" t="s">
        <v>57</v>
      </c>
      <c r="F120" s="17" t="s">
        <v>7</v>
      </c>
      <c r="G120" s="17" t="s">
        <v>10</v>
      </c>
      <c r="H120" s="17"/>
      <c r="I120" s="21">
        <f>I121</f>
        <v>0</v>
      </c>
      <c r="J120" s="15"/>
      <c r="K120" s="21">
        <f>K121</f>
        <v>0</v>
      </c>
      <c r="L120" s="15"/>
    </row>
    <row r="121" spans="1:12" ht="30" customHeight="1" hidden="1">
      <c r="A121" s="19">
        <v>385</v>
      </c>
      <c r="B121" s="25" t="s">
        <v>18</v>
      </c>
      <c r="C121" s="20" t="s">
        <v>34</v>
      </c>
      <c r="D121" s="20" t="s">
        <v>20</v>
      </c>
      <c r="E121" s="17" t="s">
        <v>57</v>
      </c>
      <c r="F121" s="17" t="s">
        <v>7</v>
      </c>
      <c r="G121" s="17" t="s">
        <v>10</v>
      </c>
      <c r="H121" s="17" t="s">
        <v>9</v>
      </c>
      <c r="I121" s="21">
        <v>0</v>
      </c>
      <c r="J121" s="15"/>
      <c r="K121" s="21">
        <v>0</v>
      </c>
      <c r="L121" s="15"/>
    </row>
    <row r="122" spans="1:12" ht="15.75" customHeight="1" hidden="1">
      <c r="A122" s="19">
        <v>385</v>
      </c>
      <c r="B122" s="25" t="s">
        <v>25</v>
      </c>
      <c r="C122" s="20" t="s">
        <v>26</v>
      </c>
      <c r="D122" s="20" t="s">
        <v>26</v>
      </c>
      <c r="E122" s="17"/>
      <c r="F122" s="17"/>
      <c r="G122" s="17"/>
      <c r="H122" s="17"/>
      <c r="I122" s="15">
        <f>I123</f>
        <v>0</v>
      </c>
      <c r="J122" s="15"/>
      <c r="K122" s="15">
        <f>K123</f>
        <v>0</v>
      </c>
      <c r="L122" s="15"/>
    </row>
    <row r="123" spans="1:12" ht="15.75" customHeight="1" hidden="1">
      <c r="A123" s="19">
        <v>385</v>
      </c>
      <c r="B123" s="16" t="s">
        <v>77</v>
      </c>
      <c r="C123" s="20" t="s">
        <v>26</v>
      </c>
      <c r="D123" s="20" t="s">
        <v>26</v>
      </c>
      <c r="E123" s="17" t="s">
        <v>43</v>
      </c>
      <c r="F123" s="17" t="s">
        <v>78</v>
      </c>
      <c r="G123" s="17" t="s">
        <v>88</v>
      </c>
      <c r="H123" s="17"/>
      <c r="I123" s="15">
        <f>I124</f>
        <v>0</v>
      </c>
      <c r="J123" s="15"/>
      <c r="K123" s="15">
        <f>K124</f>
        <v>0</v>
      </c>
      <c r="L123" s="15"/>
    </row>
    <row r="124" spans="1:12" ht="15.75" customHeight="1" hidden="1">
      <c r="A124" s="19">
        <v>385</v>
      </c>
      <c r="B124" s="25" t="s">
        <v>32</v>
      </c>
      <c r="C124" s="20" t="s">
        <v>26</v>
      </c>
      <c r="D124" s="20" t="s">
        <v>26</v>
      </c>
      <c r="E124" s="17" t="s">
        <v>43</v>
      </c>
      <c r="F124" s="17" t="s">
        <v>78</v>
      </c>
      <c r="G124" s="17" t="s">
        <v>88</v>
      </c>
      <c r="H124" s="17" t="s">
        <v>63</v>
      </c>
      <c r="I124" s="15">
        <v>0</v>
      </c>
      <c r="J124" s="15"/>
      <c r="K124" s="15">
        <v>0</v>
      </c>
      <c r="L124" s="15"/>
    </row>
    <row r="125" spans="1:12" ht="15.75" customHeight="1" hidden="1">
      <c r="A125" s="19">
        <v>385</v>
      </c>
      <c r="B125" s="26" t="s">
        <v>27</v>
      </c>
      <c r="C125" s="20" t="s">
        <v>28</v>
      </c>
      <c r="D125" s="20" t="s">
        <v>7</v>
      </c>
      <c r="E125" s="17"/>
      <c r="F125" s="17"/>
      <c r="G125" s="17"/>
      <c r="H125" s="17"/>
      <c r="I125" s="15">
        <f>I126+I128</f>
        <v>0</v>
      </c>
      <c r="J125" s="15">
        <f>J128</f>
        <v>0</v>
      </c>
      <c r="K125" s="15">
        <f>K126+K128</f>
        <v>0</v>
      </c>
      <c r="L125" s="15"/>
    </row>
    <row r="126" spans="1:12" ht="15.75" customHeight="1" hidden="1">
      <c r="A126" s="19">
        <v>385</v>
      </c>
      <c r="B126" s="16" t="s">
        <v>77</v>
      </c>
      <c r="C126" s="20" t="s">
        <v>28</v>
      </c>
      <c r="D126" s="20" t="s">
        <v>7</v>
      </c>
      <c r="E126" s="17" t="s">
        <v>43</v>
      </c>
      <c r="F126" s="17" t="s">
        <v>78</v>
      </c>
      <c r="G126" s="17" t="s">
        <v>88</v>
      </c>
      <c r="H126" s="17"/>
      <c r="I126" s="15">
        <f>I127</f>
        <v>0</v>
      </c>
      <c r="J126" s="15"/>
      <c r="K126" s="15">
        <f>K127</f>
        <v>0</v>
      </c>
      <c r="L126" s="15"/>
    </row>
    <row r="127" spans="1:12" ht="15.75" customHeight="1" hidden="1">
      <c r="A127" s="19">
        <v>385</v>
      </c>
      <c r="B127" s="25" t="s">
        <v>32</v>
      </c>
      <c r="C127" s="20" t="s">
        <v>28</v>
      </c>
      <c r="D127" s="20" t="s">
        <v>7</v>
      </c>
      <c r="E127" s="17" t="s">
        <v>43</v>
      </c>
      <c r="F127" s="17" t="s">
        <v>78</v>
      </c>
      <c r="G127" s="17" t="s">
        <v>88</v>
      </c>
      <c r="H127" s="17" t="s">
        <v>63</v>
      </c>
      <c r="I127" s="15">
        <v>0</v>
      </c>
      <c r="J127" s="15"/>
      <c r="K127" s="15">
        <v>0</v>
      </c>
      <c r="L127" s="15"/>
    </row>
    <row r="128" spans="1:12" ht="24.75" customHeight="1" hidden="1">
      <c r="A128" s="19">
        <v>385</v>
      </c>
      <c r="B128" s="25" t="s">
        <v>37</v>
      </c>
      <c r="C128" s="20" t="s">
        <v>28</v>
      </c>
      <c r="D128" s="20" t="s">
        <v>7</v>
      </c>
      <c r="E128" s="17" t="s">
        <v>43</v>
      </c>
      <c r="F128" s="17" t="s">
        <v>78</v>
      </c>
      <c r="G128" s="17" t="s">
        <v>101</v>
      </c>
      <c r="H128" s="17"/>
      <c r="I128" s="15">
        <f>I129</f>
        <v>0</v>
      </c>
      <c r="J128" s="15">
        <f>J129</f>
        <v>0</v>
      </c>
      <c r="K128" s="15">
        <f>K129</f>
        <v>0</v>
      </c>
      <c r="L128" s="15"/>
    </row>
    <row r="129" spans="1:12" ht="24.75" customHeight="1" hidden="1">
      <c r="A129" s="19">
        <v>385</v>
      </c>
      <c r="B129" s="25" t="s">
        <v>38</v>
      </c>
      <c r="C129" s="20" t="s">
        <v>28</v>
      </c>
      <c r="D129" s="20" t="s">
        <v>7</v>
      </c>
      <c r="E129" s="17" t="s">
        <v>43</v>
      </c>
      <c r="F129" s="17" t="s">
        <v>78</v>
      </c>
      <c r="G129" s="17" t="s">
        <v>101</v>
      </c>
      <c r="H129" s="17" t="s">
        <v>62</v>
      </c>
      <c r="I129" s="15">
        <v>0</v>
      </c>
      <c r="J129" s="15">
        <f>I129</f>
        <v>0</v>
      </c>
      <c r="K129" s="15">
        <v>0</v>
      </c>
      <c r="L129" s="15"/>
    </row>
    <row r="130" spans="1:12" ht="15.75" customHeight="1" hidden="1">
      <c r="A130" s="19">
        <v>385</v>
      </c>
      <c r="B130" s="18" t="s">
        <v>127</v>
      </c>
      <c r="C130" s="20" t="s">
        <v>30</v>
      </c>
      <c r="D130" s="20" t="s">
        <v>10</v>
      </c>
      <c r="E130" s="17"/>
      <c r="F130" s="17"/>
      <c r="G130" s="17"/>
      <c r="H130" s="17"/>
      <c r="I130" s="52">
        <f>I131</f>
        <v>0</v>
      </c>
      <c r="J130" s="52"/>
      <c r="K130" s="52">
        <f>K131</f>
        <v>0</v>
      </c>
      <c r="L130" s="15"/>
    </row>
    <row r="131" spans="1:12" ht="15.75" customHeight="1" hidden="1">
      <c r="A131" s="19">
        <v>385</v>
      </c>
      <c r="B131" s="25" t="s">
        <v>29</v>
      </c>
      <c r="C131" s="20" t="s">
        <v>30</v>
      </c>
      <c r="D131" s="20" t="s">
        <v>7</v>
      </c>
      <c r="E131" s="17"/>
      <c r="F131" s="17"/>
      <c r="G131" s="17"/>
      <c r="H131" s="17"/>
      <c r="I131" s="52">
        <f>I132</f>
        <v>0</v>
      </c>
      <c r="J131" s="52"/>
      <c r="K131" s="52">
        <f>K132</f>
        <v>0</v>
      </c>
      <c r="L131" s="15"/>
    </row>
    <row r="132" spans="1:12" ht="15.75" customHeight="1" hidden="1">
      <c r="A132" s="19">
        <v>385</v>
      </c>
      <c r="B132" s="16" t="s">
        <v>77</v>
      </c>
      <c r="C132" s="20" t="s">
        <v>30</v>
      </c>
      <c r="D132" s="20" t="s">
        <v>7</v>
      </c>
      <c r="E132" s="17" t="s">
        <v>43</v>
      </c>
      <c r="F132" s="17" t="s">
        <v>143</v>
      </c>
      <c r="G132" s="17" t="s">
        <v>163</v>
      </c>
      <c r="H132" s="17"/>
      <c r="I132" s="52">
        <f>I133</f>
        <v>0</v>
      </c>
      <c r="J132" s="52"/>
      <c r="K132" s="52">
        <f>K133</f>
        <v>0</v>
      </c>
      <c r="L132" s="15"/>
    </row>
    <row r="133" spans="1:12" ht="15.75" customHeight="1" hidden="1">
      <c r="A133" s="19">
        <v>385</v>
      </c>
      <c r="B133" s="27" t="s">
        <v>67</v>
      </c>
      <c r="C133" s="20" t="s">
        <v>30</v>
      </c>
      <c r="D133" s="20" t="s">
        <v>7</v>
      </c>
      <c r="E133" s="17" t="s">
        <v>43</v>
      </c>
      <c r="F133" s="17" t="s">
        <v>143</v>
      </c>
      <c r="G133" s="17" t="s">
        <v>163</v>
      </c>
      <c r="H133" s="17" t="s">
        <v>68</v>
      </c>
      <c r="I133" s="52">
        <v>0</v>
      </c>
      <c r="J133" s="52"/>
      <c r="K133" s="52">
        <v>0</v>
      </c>
      <c r="L133" s="15"/>
    </row>
    <row r="134" spans="1:12" ht="15.75" customHeight="1" hidden="1">
      <c r="A134" s="19">
        <v>385</v>
      </c>
      <c r="B134" s="27" t="s">
        <v>42</v>
      </c>
      <c r="C134" s="20" t="s">
        <v>30</v>
      </c>
      <c r="D134" s="20" t="s">
        <v>19</v>
      </c>
      <c r="E134" s="17"/>
      <c r="F134" s="17"/>
      <c r="G134" s="17"/>
      <c r="H134" s="17"/>
      <c r="I134" s="21">
        <f>I135+I137</f>
        <v>0</v>
      </c>
      <c r="J134" s="15"/>
      <c r="K134" s="21">
        <f>K135+K137</f>
        <v>0</v>
      </c>
      <c r="L134" s="15"/>
    </row>
    <row r="135" spans="1:12" ht="15.75" customHeight="1" hidden="1">
      <c r="A135" s="19">
        <v>385</v>
      </c>
      <c r="B135" s="27" t="s">
        <v>21</v>
      </c>
      <c r="C135" s="20" t="s">
        <v>30</v>
      </c>
      <c r="D135" s="20" t="s">
        <v>19</v>
      </c>
      <c r="E135" s="17" t="s">
        <v>15</v>
      </c>
      <c r="F135" s="17" t="s">
        <v>20</v>
      </c>
      <c r="G135" s="17" t="s">
        <v>10</v>
      </c>
      <c r="H135" s="17"/>
      <c r="I135" s="15">
        <f>I136</f>
        <v>0</v>
      </c>
      <c r="J135" s="15"/>
      <c r="K135" s="15">
        <f>K136</f>
        <v>0</v>
      </c>
      <c r="L135" s="15"/>
    </row>
    <row r="136" spans="1:12" ht="15.75" customHeight="1" hidden="1">
      <c r="A136" s="19">
        <v>385</v>
      </c>
      <c r="B136" s="27" t="s">
        <v>69</v>
      </c>
      <c r="C136" s="20" t="s">
        <v>30</v>
      </c>
      <c r="D136" s="20" t="s">
        <v>19</v>
      </c>
      <c r="E136" s="17" t="s">
        <v>15</v>
      </c>
      <c r="F136" s="17" t="s">
        <v>20</v>
      </c>
      <c r="G136" s="17" t="s">
        <v>10</v>
      </c>
      <c r="H136" s="17" t="s">
        <v>71</v>
      </c>
      <c r="I136" s="15">
        <v>0</v>
      </c>
      <c r="J136" s="15"/>
      <c r="K136" s="15">
        <v>0</v>
      </c>
      <c r="L136" s="15"/>
    </row>
    <row r="137" spans="1:12" ht="15.75" customHeight="1" hidden="1">
      <c r="A137" s="19">
        <v>385</v>
      </c>
      <c r="B137" s="28" t="s">
        <v>70</v>
      </c>
      <c r="C137" s="20" t="s">
        <v>30</v>
      </c>
      <c r="D137" s="20" t="s">
        <v>19</v>
      </c>
      <c r="E137" s="17" t="s">
        <v>51</v>
      </c>
      <c r="F137" s="17" t="s">
        <v>52</v>
      </c>
      <c r="G137" s="17" t="s">
        <v>10</v>
      </c>
      <c r="H137" s="17"/>
      <c r="I137" s="21">
        <f>I138</f>
        <v>0</v>
      </c>
      <c r="J137" s="15"/>
      <c r="K137" s="21">
        <f>K138</f>
        <v>0</v>
      </c>
      <c r="L137" s="15"/>
    </row>
    <row r="138" spans="1:12" ht="15.75" customHeight="1" hidden="1">
      <c r="A138" s="19">
        <v>385</v>
      </c>
      <c r="B138" s="27" t="s">
        <v>69</v>
      </c>
      <c r="C138" s="20" t="s">
        <v>30</v>
      </c>
      <c r="D138" s="20" t="s">
        <v>19</v>
      </c>
      <c r="E138" s="17" t="s">
        <v>51</v>
      </c>
      <c r="F138" s="17" t="s">
        <v>52</v>
      </c>
      <c r="G138" s="17" t="s">
        <v>10</v>
      </c>
      <c r="H138" s="17" t="s">
        <v>71</v>
      </c>
      <c r="I138" s="21">
        <v>0</v>
      </c>
      <c r="J138" s="15"/>
      <c r="K138" s="21">
        <v>0</v>
      </c>
      <c r="L138" s="15"/>
    </row>
    <row r="139" spans="1:12" ht="15.75" customHeight="1" hidden="1">
      <c r="A139" s="19">
        <v>385</v>
      </c>
      <c r="B139" s="14" t="s">
        <v>128</v>
      </c>
      <c r="C139" s="20" t="s">
        <v>14</v>
      </c>
      <c r="D139" s="20" t="s">
        <v>10</v>
      </c>
      <c r="E139" s="17"/>
      <c r="F139" s="17"/>
      <c r="G139" s="17"/>
      <c r="H139" s="17"/>
      <c r="I139" s="15">
        <f>I140</f>
        <v>0</v>
      </c>
      <c r="J139" s="15"/>
      <c r="K139" s="15">
        <f>K140</f>
        <v>0</v>
      </c>
      <c r="L139" s="15"/>
    </row>
    <row r="140" spans="1:12" ht="15.75" customHeight="1" hidden="1">
      <c r="A140" s="19">
        <v>385</v>
      </c>
      <c r="B140" s="25" t="s">
        <v>31</v>
      </c>
      <c r="C140" s="20" t="s">
        <v>14</v>
      </c>
      <c r="D140" s="20" t="s">
        <v>7</v>
      </c>
      <c r="E140" s="17"/>
      <c r="F140" s="17"/>
      <c r="G140" s="17"/>
      <c r="H140" s="17"/>
      <c r="I140" s="15">
        <f>I143+I145+I141</f>
        <v>0</v>
      </c>
      <c r="J140" s="15"/>
      <c r="K140" s="15">
        <f>K143+K145+K141</f>
        <v>0</v>
      </c>
      <c r="L140" s="15"/>
    </row>
    <row r="141" spans="1:12" ht="16.5" customHeight="1" hidden="1">
      <c r="A141" s="19">
        <v>385</v>
      </c>
      <c r="B141" s="25" t="s">
        <v>119</v>
      </c>
      <c r="C141" s="20" t="s">
        <v>14</v>
      </c>
      <c r="D141" s="20" t="s">
        <v>7</v>
      </c>
      <c r="E141" s="17" t="s">
        <v>24</v>
      </c>
      <c r="F141" s="17" t="s">
        <v>143</v>
      </c>
      <c r="G141" s="17" t="s">
        <v>164</v>
      </c>
      <c r="H141" s="17"/>
      <c r="I141" s="15">
        <f>I142</f>
        <v>0</v>
      </c>
      <c r="J141" s="15"/>
      <c r="K141" s="15">
        <f>K142</f>
        <v>0</v>
      </c>
      <c r="L141" s="15"/>
    </row>
    <row r="142" spans="1:12" ht="28.5" customHeight="1" hidden="1">
      <c r="A142" s="19">
        <v>385</v>
      </c>
      <c r="B142" s="16" t="s">
        <v>80</v>
      </c>
      <c r="C142" s="20" t="s">
        <v>14</v>
      </c>
      <c r="D142" s="20" t="s">
        <v>7</v>
      </c>
      <c r="E142" s="17" t="s">
        <v>24</v>
      </c>
      <c r="F142" s="17" t="s">
        <v>143</v>
      </c>
      <c r="G142" s="17" t="s">
        <v>164</v>
      </c>
      <c r="H142" s="17" t="s">
        <v>81</v>
      </c>
      <c r="I142" s="15">
        <v>0</v>
      </c>
      <c r="J142" s="15"/>
      <c r="K142" s="15">
        <v>0</v>
      </c>
      <c r="L142" s="15"/>
    </row>
    <row r="143" spans="1:12" ht="30" customHeight="1" hidden="1">
      <c r="A143" s="19">
        <v>385</v>
      </c>
      <c r="B143" s="29" t="s">
        <v>113</v>
      </c>
      <c r="C143" s="20" t="s">
        <v>14</v>
      </c>
      <c r="D143" s="20" t="s">
        <v>7</v>
      </c>
      <c r="E143" s="17" t="s">
        <v>114</v>
      </c>
      <c r="F143" s="17" t="s">
        <v>78</v>
      </c>
      <c r="G143" s="17" t="s">
        <v>115</v>
      </c>
      <c r="H143" s="17"/>
      <c r="I143" s="15">
        <f>I144</f>
        <v>0</v>
      </c>
      <c r="J143" s="15"/>
      <c r="K143" s="15">
        <f>K144</f>
        <v>0</v>
      </c>
      <c r="L143" s="15"/>
    </row>
    <row r="144" spans="1:12" ht="30" customHeight="1" hidden="1">
      <c r="A144" s="19">
        <v>385</v>
      </c>
      <c r="B144" s="16" t="s">
        <v>80</v>
      </c>
      <c r="C144" s="20" t="s">
        <v>14</v>
      </c>
      <c r="D144" s="20" t="s">
        <v>7</v>
      </c>
      <c r="E144" s="17" t="s">
        <v>114</v>
      </c>
      <c r="F144" s="17" t="s">
        <v>78</v>
      </c>
      <c r="G144" s="17" t="s">
        <v>115</v>
      </c>
      <c r="H144" s="17" t="s">
        <v>81</v>
      </c>
      <c r="I144" s="15">
        <v>0</v>
      </c>
      <c r="J144" s="15"/>
      <c r="K144" s="15">
        <v>0</v>
      </c>
      <c r="L144" s="15"/>
    </row>
    <row r="145" spans="1:12" ht="15.75" customHeight="1" hidden="1">
      <c r="A145" s="19">
        <v>385</v>
      </c>
      <c r="B145" s="28" t="s">
        <v>58</v>
      </c>
      <c r="C145" s="20" t="s">
        <v>14</v>
      </c>
      <c r="D145" s="20" t="s">
        <v>7</v>
      </c>
      <c r="E145" s="17" t="s">
        <v>114</v>
      </c>
      <c r="F145" s="17" t="s">
        <v>78</v>
      </c>
      <c r="G145" s="17" t="s">
        <v>101</v>
      </c>
      <c r="H145" s="17"/>
      <c r="I145" s="15">
        <f>I146</f>
        <v>0</v>
      </c>
      <c r="J145" s="15"/>
      <c r="K145" s="15">
        <f>K146</f>
        <v>0</v>
      </c>
      <c r="L145" s="15"/>
    </row>
    <row r="146" spans="1:12" ht="30" customHeight="1" hidden="1">
      <c r="A146" s="19">
        <v>385</v>
      </c>
      <c r="B146" s="16" t="s">
        <v>80</v>
      </c>
      <c r="C146" s="20" t="s">
        <v>14</v>
      </c>
      <c r="D146" s="20" t="s">
        <v>7</v>
      </c>
      <c r="E146" s="17" t="s">
        <v>114</v>
      </c>
      <c r="F146" s="17" t="s">
        <v>78</v>
      </c>
      <c r="G146" s="17" t="s">
        <v>101</v>
      </c>
      <c r="H146" s="17" t="s">
        <v>81</v>
      </c>
      <c r="I146" s="15">
        <v>0</v>
      </c>
      <c r="J146" s="15"/>
      <c r="K146" s="15">
        <v>0</v>
      </c>
      <c r="L146" s="15"/>
    </row>
    <row r="147" spans="1:12" ht="30" customHeight="1" hidden="1">
      <c r="A147" s="19">
        <v>385</v>
      </c>
      <c r="B147" s="25" t="s">
        <v>129</v>
      </c>
      <c r="C147" s="20" t="s">
        <v>33</v>
      </c>
      <c r="D147" s="20" t="s">
        <v>10</v>
      </c>
      <c r="E147" s="17"/>
      <c r="F147" s="17"/>
      <c r="G147" s="17"/>
      <c r="H147" s="17"/>
      <c r="I147" s="21">
        <f aca="true" t="shared" si="2" ref="I147:K149">I148</f>
        <v>0</v>
      </c>
      <c r="J147" s="15"/>
      <c r="K147" s="21">
        <f t="shared" si="2"/>
        <v>0</v>
      </c>
      <c r="L147" s="15"/>
    </row>
    <row r="148" spans="1:12" ht="15.75" customHeight="1" hidden="1">
      <c r="A148" s="19">
        <v>385</v>
      </c>
      <c r="B148" s="25" t="s">
        <v>32</v>
      </c>
      <c r="C148" s="20" t="s">
        <v>33</v>
      </c>
      <c r="D148" s="20" t="s">
        <v>19</v>
      </c>
      <c r="E148" s="17"/>
      <c r="F148" s="17"/>
      <c r="G148" s="17"/>
      <c r="H148" s="17"/>
      <c r="I148" s="21">
        <f t="shared" si="2"/>
        <v>0</v>
      </c>
      <c r="J148" s="15"/>
      <c r="K148" s="21">
        <f t="shared" si="2"/>
        <v>0</v>
      </c>
      <c r="L148" s="15"/>
    </row>
    <row r="149" spans="1:12" ht="15.75" customHeight="1" hidden="1">
      <c r="A149" s="19">
        <v>385</v>
      </c>
      <c r="B149" s="25" t="s">
        <v>32</v>
      </c>
      <c r="C149" s="20" t="s">
        <v>33</v>
      </c>
      <c r="D149" s="20" t="s">
        <v>19</v>
      </c>
      <c r="E149" s="17" t="s">
        <v>43</v>
      </c>
      <c r="F149" s="17" t="s">
        <v>78</v>
      </c>
      <c r="G149" s="17" t="s">
        <v>88</v>
      </c>
      <c r="H149" s="17"/>
      <c r="I149" s="21">
        <f t="shared" si="2"/>
        <v>0</v>
      </c>
      <c r="J149" s="15"/>
      <c r="K149" s="21">
        <f t="shared" si="2"/>
        <v>0</v>
      </c>
      <c r="L149" s="15"/>
    </row>
    <row r="150" spans="1:12" ht="15.75" customHeight="1" hidden="1">
      <c r="A150" s="19">
        <v>385</v>
      </c>
      <c r="B150" s="25" t="s">
        <v>35</v>
      </c>
      <c r="C150" s="20" t="s">
        <v>33</v>
      </c>
      <c r="D150" s="20" t="s">
        <v>19</v>
      </c>
      <c r="E150" s="17" t="s">
        <v>43</v>
      </c>
      <c r="F150" s="17" t="s">
        <v>78</v>
      </c>
      <c r="G150" s="17" t="s">
        <v>88</v>
      </c>
      <c r="H150" s="17" t="s">
        <v>63</v>
      </c>
      <c r="I150" s="21">
        <v>0</v>
      </c>
      <c r="J150" s="15"/>
      <c r="K150" s="21">
        <v>0</v>
      </c>
      <c r="L150" s="15"/>
    </row>
    <row r="151" spans="1:12" ht="18.75" customHeight="1">
      <c r="A151" s="10"/>
      <c r="B151" s="1" t="s">
        <v>36</v>
      </c>
      <c r="C151" s="2"/>
      <c r="D151" s="2"/>
      <c r="E151" s="17"/>
      <c r="F151" s="17"/>
      <c r="G151" s="17"/>
      <c r="H151" s="17"/>
      <c r="I151" s="12">
        <f>I9+I54+I63+I88+I130+I139</f>
        <v>11595312</v>
      </c>
      <c r="J151" s="12"/>
      <c r="K151" s="12">
        <f>K9+K54+K63+K88+K130+K139</f>
        <v>12160180</v>
      </c>
      <c r="L151" s="12"/>
    </row>
    <row r="152" spans="1:12" ht="18.75" customHeight="1">
      <c r="A152" s="19"/>
      <c r="B152" s="25" t="s">
        <v>135</v>
      </c>
      <c r="C152" s="20"/>
      <c r="D152" s="20"/>
      <c r="E152" s="20"/>
      <c r="F152" s="20"/>
      <c r="G152" s="20"/>
      <c r="H152" s="20"/>
      <c r="I152" s="34">
        <v>297316</v>
      </c>
      <c r="J152" s="34"/>
      <c r="K152" s="48">
        <v>640010</v>
      </c>
      <c r="L152" s="28"/>
    </row>
    <row r="153" spans="1:12" ht="18.75" customHeight="1">
      <c r="A153" s="19"/>
      <c r="B153" s="33" t="s">
        <v>36</v>
      </c>
      <c r="C153" s="20"/>
      <c r="D153" s="20"/>
      <c r="E153" s="20"/>
      <c r="F153" s="20"/>
      <c r="G153" s="20"/>
      <c r="H153" s="20"/>
      <c r="I153" s="35">
        <f>SUM(I151:I152)</f>
        <v>11892628</v>
      </c>
      <c r="J153" s="35"/>
      <c r="K153" s="36">
        <f>SUM(K151:K152)</f>
        <v>12800190</v>
      </c>
      <c r="L153" s="36"/>
    </row>
    <row r="155" ht="12.75">
      <c r="I155" s="55"/>
    </row>
    <row r="157" ht="12.75">
      <c r="I157" s="56"/>
    </row>
  </sheetData>
  <sheetProtection/>
  <mergeCells count="10">
    <mergeCell ref="C2:L2"/>
    <mergeCell ref="A3:L3"/>
    <mergeCell ref="A4:L4"/>
    <mergeCell ref="I6:L6"/>
    <mergeCell ref="A6:A7"/>
    <mergeCell ref="B6:B7"/>
    <mergeCell ref="C6:C7"/>
    <mergeCell ref="D6:D7"/>
    <mergeCell ref="E6:G6"/>
    <mergeCell ref="H6:H7"/>
  </mergeCells>
  <printOptions/>
  <pageMargins left="0.36" right="0.26" top="0.33" bottom="0.25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3">
      <selection activeCell="K5" sqref="K5"/>
    </sheetView>
  </sheetViews>
  <sheetFormatPr defaultColWidth="9.140625" defaultRowHeight="12.75"/>
  <cols>
    <col min="1" max="1" width="73.28125" style="0" customWidth="1"/>
    <col min="2" max="3" width="5.7109375" style="0" customWidth="1"/>
    <col min="4" max="4" width="7.7109375" style="0" customWidth="1"/>
    <col min="5" max="5" width="4.140625" style="0" customWidth="1"/>
    <col min="6" max="6" width="5.7109375" style="0" customWidth="1"/>
    <col min="7" max="7" width="14.28125" style="0" customWidth="1"/>
    <col min="8" max="8" width="15.421875" style="0" customWidth="1"/>
    <col min="9" max="9" width="0.2890625" style="0" customWidth="1"/>
  </cols>
  <sheetData>
    <row r="1" ht="12.75">
      <c r="H1" s="51" t="s">
        <v>178</v>
      </c>
    </row>
    <row r="2" spans="1:10" ht="74.25" customHeight="1">
      <c r="A2" s="3"/>
      <c r="B2" s="377" t="s">
        <v>596</v>
      </c>
      <c r="C2" s="378"/>
      <c r="D2" s="378"/>
      <c r="E2" s="378"/>
      <c r="F2" s="378"/>
      <c r="G2" s="378"/>
      <c r="H2" s="378"/>
      <c r="I2" s="378"/>
      <c r="J2" s="40"/>
    </row>
    <row r="3" spans="1:8" ht="17.25" customHeight="1">
      <c r="A3" s="3"/>
      <c r="B3" s="38"/>
      <c r="C3" s="38"/>
      <c r="D3" s="38"/>
      <c r="E3" s="38"/>
      <c r="F3" s="38"/>
      <c r="G3" s="38"/>
      <c r="H3" s="38"/>
    </row>
    <row r="4" spans="1:8" ht="16.5" customHeight="1">
      <c r="A4" s="379" t="s">
        <v>136</v>
      </c>
      <c r="B4" s="379"/>
      <c r="C4" s="379"/>
      <c r="D4" s="379"/>
      <c r="E4" s="379"/>
      <c r="F4" s="379"/>
      <c r="G4" s="379"/>
      <c r="H4" s="379"/>
    </row>
    <row r="5" spans="1:8" ht="16.5" customHeight="1">
      <c r="A5" s="379" t="s">
        <v>137</v>
      </c>
      <c r="B5" s="379"/>
      <c r="C5" s="379"/>
      <c r="D5" s="379"/>
      <c r="E5" s="379"/>
      <c r="F5" s="379"/>
      <c r="G5" s="379"/>
      <c r="H5" s="379"/>
    </row>
    <row r="6" spans="1:8" ht="16.5" customHeight="1">
      <c r="A6" s="379" t="s">
        <v>195</v>
      </c>
      <c r="B6" s="379"/>
      <c r="C6" s="379"/>
      <c r="D6" s="379"/>
      <c r="E6" s="379"/>
      <c r="F6" s="379"/>
      <c r="G6" s="379"/>
      <c r="H6" s="379"/>
    </row>
    <row r="7" spans="1:8" ht="15.75" customHeight="1">
      <c r="A7" s="4"/>
      <c r="B7" s="4"/>
      <c r="C7" s="4"/>
      <c r="D7" s="4"/>
      <c r="E7" s="4"/>
      <c r="F7" s="4"/>
      <c r="G7" s="4"/>
      <c r="H7" s="4"/>
    </row>
    <row r="8" spans="1:8" ht="15.75" customHeight="1">
      <c r="A8" s="371" t="s">
        <v>138</v>
      </c>
      <c r="B8" s="373" t="s">
        <v>4</v>
      </c>
      <c r="C8" s="374"/>
      <c r="D8" s="374"/>
      <c r="E8" s="49"/>
      <c r="F8" s="385" t="s">
        <v>5</v>
      </c>
      <c r="G8" s="387" t="s">
        <v>72</v>
      </c>
      <c r="H8" s="388"/>
    </row>
    <row r="9" spans="1:8" ht="81" customHeight="1">
      <c r="A9" s="371"/>
      <c r="B9" s="383"/>
      <c r="C9" s="384"/>
      <c r="D9" s="384"/>
      <c r="E9" s="50"/>
      <c r="F9" s="386"/>
      <c r="G9" s="7" t="s">
        <v>61</v>
      </c>
      <c r="H9" s="39" t="s">
        <v>1</v>
      </c>
    </row>
    <row r="10" spans="1:8" ht="30" customHeight="1">
      <c r="A10" s="58" t="s">
        <v>171</v>
      </c>
      <c r="B10" s="59" t="s">
        <v>7</v>
      </c>
      <c r="C10" s="59" t="s">
        <v>143</v>
      </c>
      <c r="D10" s="59" t="s">
        <v>93</v>
      </c>
      <c r="E10" s="59" t="s">
        <v>78</v>
      </c>
      <c r="F10" s="59"/>
      <c r="G10" s="64">
        <f>G11+G12+G13+G14</f>
        <v>3921809.83</v>
      </c>
      <c r="H10" s="64">
        <f>H11+H12</f>
        <v>489883</v>
      </c>
    </row>
    <row r="11" spans="1:8" ht="16.5" customHeight="1">
      <c r="A11" s="60" t="s">
        <v>79</v>
      </c>
      <c r="B11" s="61" t="s">
        <v>7</v>
      </c>
      <c r="C11" s="61" t="s">
        <v>143</v>
      </c>
      <c r="D11" s="61" t="s">
        <v>93</v>
      </c>
      <c r="E11" s="61" t="s">
        <v>78</v>
      </c>
      <c r="F11" s="61" t="s">
        <v>175</v>
      </c>
      <c r="G11" s="65">
        <f>Ведомст2019!I114+Ведомст2019!I121</f>
        <v>1293951</v>
      </c>
      <c r="H11" s="65">
        <f>Ведомст2019!J114+Ведомст2019!J121</f>
        <v>0</v>
      </c>
    </row>
    <row r="12" spans="1:8" ht="31.5" customHeight="1">
      <c r="A12" s="60" t="s">
        <v>80</v>
      </c>
      <c r="B12" s="61" t="s">
        <v>7</v>
      </c>
      <c r="C12" s="61" t="s">
        <v>143</v>
      </c>
      <c r="D12" s="61" t="s">
        <v>93</v>
      </c>
      <c r="E12" s="61" t="s">
        <v>78</v>
      </c>
      <c r="F12" s="61" t="s">
        <v>81</v>
      </c>
      <c r="G12" s="65">
        <f>Ведомст2019!I115+Ведомст2019!I117+Ведомст2019!I119+Ведомст2019!I122+Ведомст2019!I125+Ведомст2019!I127</f>
        <v>2419658.83</v>
      </c>
      <c r="H12" s="65">
        <f>Ведомст2019!J125</f>
        <v>489883</v>
      </c>
    </row>
    <row r="13" spans="1:8" ht="18" customHeight="1" hidden="1">
      <c r="A13" s="60" t="s">
        <v>82</v>
      </c>
      <c r="B13" s="61" t="s">
        <v>7</v>
      </c>
      <c r="C13" s="61" t="s">
        <v>143</v>
      </c>
      <c r="D13" s="61" t="s">
        <v>93</v>
      </c>
      <c r="E13" s="61" t="s">
        <v>78</v>
      </c>
      <c r="F13" s="61" t="s">
        <v>83</v>
      </c>
      <c r="G13" s="65">
        <f>Ведомст2019!I123</f>
        <v>0</v>
      </c>
      <c r="H13" s="65"/>
    </row>
    <row r="14" spans="1:8" ht="18" customHeight="1">
      <c r="A14" s="60" t="s">
        <v>32</v>
      </c>
      <c r="B14" s="61" t="s">
        <v>7</v>
      </c>
      <c r="C14" s="61" t="s">
        <v>143</v>
      </c>
      <c r="D14" s="61" t="s">
        <v>93</v>
      </c>
      <c r="E14" s="61" t="s">
        <v>78</v>
      </c>
      <c r="F14" s="61" t="s">
        <v>63</v>
      </c>
      <c r="G14" s="65">
        <f>0+Ведомст2019!I183</f>
        <v>208200</v>
      </c>
      <c r="H14" s="65"/>
    </row>
    <row r="15" spans="1:8" ht="48" customHeight="1">
      <c r="A15" s="62" t="s">
        <v>196</v>
      </c>
      <c r="B15" s="59" t="s">
        <v>8</v>
      </c>
      <c r="C15" s="59" t="s">
        <v>143</v>
      </c>
      <c r="D15" s="59" t="s">
        <v>93</v>
      </c>
      <c r="E15" s="59" t="s">
        <v>78</v>
      </c>
      <c r="F15" s="59"/>
      <c r="G15" s="64">
        <f>G16+G19+G20</f>
        <v>7648977</v>
      </c>
      <c r="H15" s="64">
        <f>H16</f>
        <v>886000</v>
      </c>
    </row>
    <row r="16" spans="1:8" ht="21" customHeight="1">
      <c r="A16" s="60" t="s">
        <v>80</v>
      </c>
      <c r="B16" s="61" t="s">
        <v>8</v>
      </c>
      <c r="C16" s="61" t="s">
        <v>143</v>
      </c>
      <c r="D16" s="61" t="s">
        <v>93</v>
      </c>
      <c r="E16" s="61" t="s">
        <v>78</v>
      </c>
      <c r="F16" s="61" t="s">
        <v>81</v>
      </c>
      <c r="G16" s="65">
        <f>Ведомст2019!I77+Ведомст2019!I80</f>
        <v>2825187</v>
      </c>
      <c r="H16" s="65">
        <f>Ведомст2019!J77+Ведомст2019!J80</f>
        <v>886000</v>
      </c>
    </row>
    <row r="17" spans="1:8" ht="30" customHeight="1" hidden="1">
      <c r="A17" s="62" t="s">
        <v>169</v>
      </c>
      <c r="B17" s="59" t="s">
        <v>19</v>
      </c>
      <c r="C17" s="59" t="s">
        <v>143</v>
      </c>
      <c r="D17" s="59" t="s">
        <v>93</v>
      </c>
      <c r="E17" s="59" t="s">
        <v>78</v>
      </c>
      <c r="F17" s="59"/>
      <c r="G17" s="64">
        <f>G18</f>
        <v>0</v>
      </c>
      <c r="H17" s="64">
        <f>H18</f>
        <v>0</v>
      </c>
    </row>
    <row r="18" spans="1:8" ht="18" customHeight="1" hidden="1">
      <c r="A18" s="60" t="s">
        <v>80</v>
      </c>
      <c r="B18" s="61" t="s">
        <v>19</v>
      </c>
      <c r="C18" s="61" t="s">
        <v>143</v>
      </c>
      <c r="D18" s="61" t="s">
        <v>93</v>
      </c>
      <c r="E18" s="61" t="s">
        <v>78</v>
      </c>
      <c r="F18" s="61" t="s">
        <v>81</v>
      </c>
      <c r="G18" s="65">
        <f>Ведомст2019!I15+Ведомст2019!I36</f>
        <v>0</v>
      </c>
      <c r="H18" s="65">
        <f>Ведомст2019!J15</f>
        <v>0</v>
      </c>
    </row>
    <row r="19" spans="1:8" ht="18" customHeight="1">
      <c r="A19" s="60" t="s">
        <v>32</v>
      </c>
      <c r="B19" s="61" t="s">
        <v>8</v>
      </c>
      <c r="C19" s="61" t="s">
        <v>143</v>
      </c>
      <c r="D19" s="61" t="s">
        <v>93</v>
      </c>
      <c r="E19" s="61" t="s">
        <v>78</v>
      </c>
      <c r="F19" s="61" t="s">
        <v>63</v>
      </c>
      <c r="G19" s="65">
        <f>0+Ведомст2019!I187+Ведомст2019!I185</f>
        <v>4773790</v>
      </c>
      <c r="H19" s="65">
        <v>0</v>
      </c>
    </row>
    <row r="20" spans="1:8" ht="18" customHeight="1">
      <c r="A20" s="60" t="s">
        <v>82</v>
      </c>
      <c r="B20" s="61" t="s">
        <v>8</v>
      </c>
      <c r="C20" s="61" t="s">
        <v>143</v>
      </c>
      <c r="D20" s="61" t="s">
        <v>93</v>
      </c>
      <c r="E20" s="61" t="s">
        <v>78</v>
      </c>
      <c r="F20" s="61" t="s">
        <v>83</v>
      </c>
      <c r="G20" s="65">
        <f>0+Ведомст2019!I78</f>
        <v>50000</v>
      </c>
      <c r="H20" s="65">
        <v>0</v>
      </c>
    </row>
    <row r="21" spans="1:8" ht="42" customHeight="1">
      <c r="A21" s="62" t="s">
        <v>576</v>
      </c>
      <c r="B21" s="63" t="s">
        <v>12</v>
      </c>
      <c r="C21" s="63" t="s">
        <v>143</v>
      </c>
      <c r="D21" s="63" t="s">
        <v>93</v>
      </c>
      <c r="E21" s="63" t="s">
        <v>78</v>
      </c>
      <c r="F21" s="63"/>
      <c r="G21" s="64">
        <f>G22</f>
        <v>25000</v>
      </c>
      <c r="H21" s="64">
        <f>H22</f>
        <v>0</v>
      </c>
    </row>
    <row r="22" spans="1:8" ht="30.75" customHeight="1">
      <c r="A22" s="60" t="s">
        <v>80</v>
      </c>
      <c r="B22" s="61" t="s">
        <v>12</v>
      </c>
      <c r="C22" s="61" t="s">
        <v>143</v>
      </c>
      <c r="D22" s="61" t="s">
        <v>93</v>
      </c>
      <c r="E22" s="61" t="s">
        <v>78</v>
      </c>
      <c r="F22" s="61" t="s">
        <v>81</v>
      </c>
      <c r="G22" s="65">
        <f>Ведомст2019!I129+Ведомст2019!I137</f>
        <v>25000</v>
      </c>
      <c r="H22" s="65">
        <f>Ведомст2019!J129+Ведомст2019!J137</f>
        <v>0</v>
      </c>
    </row>
    <row r="23" spans="1:8" ht="30" customHeight="1">
      <c r="A23" s="62" t="s">
        <v>577</v>
      </c>
      <c r="B23" s="59" t="s">
        <v>20</v>
      </c>
      <c r="C23" s="59" t="s">
        <v>143</v>
      </c>
      <c r="D23" s="59" t="s">
        <v>93</v>
      </c>
      <c r="E23" s="59" t="s">
        <v>78</v>
      </c>
      <c r="F23" s="59"/>
      <c r="G23" s="64">
        <f>G24</f>
        <v>90000</v>
      </c>
      <c r="H23" s="64">
        <f>H24</f>
        <v>0</v>
      </c>
    </row>
    <row r="24" spans="1:8" ht="18" customHeight="1">
      <c r="A24" s="60" t="s">
        <v>80</v>
      </c>
      <c r="B24" s="61" t="s">
        <v>20</v>
      </c>
      <c r="C24" s="61" t="s">
        <v>143</v>
      </c>
      <c r="D24" s="61" t="s">
        <v>93</v>
      </c>
      <c r="E24" s="61" t="s">
        <v>78</v>
      </c>
      <c r="F24" s="61" t="s">
        <v>81</v>
      </c>
      <c r="G24" s="65">
        <f>Ведомст2019!I38</f>
        <v>90000</v>
      </c>
      <c r="H24" s="65">
        <f>Ведомст2019!J38</f>
        <v>0</v>
      </c>
    </row>
    <row r="25" spans="1:8" ht="42" customHeight="1" hidden="1">
      <c r="A25" s="58" t="s">
        <v>140</v>
      </c>
      <c r="B25" s="59" t="s">
        <v>34</v>
      </c>
      <c r="C25" s="59" t="s">
        <v>78</v>
      </c>
      <c r="D25" s="59" t="s">
        <v>93</v>
      </c>
      <c r="E25" s="59"/>
      <c r="F25" s="59"/>
      <c r="G25" s="64">
        <f>G26</f>
        <v>0</v>
      </c>
      <c r="H25" s="64">
        <f>H26</f>
        <v>0</v>
      </c>
    </row>
    <row r="26" spans="1:8" ht="18" customHeight="1" hidden="1">
      <c r="A26" s="60" t="s">
        <v>80</v>
      </c>
      <c r="B26" s="61" t="s">
        <v>34</v>
      </c>
      <c r="C26" s="61" t="s">
        <v>78</v>
      </c>
      <c r="D26" s="61" t="s">
        <v>93</v>
      </c>
      <c r="E26" s="61"/>
      <c r="F26" s="61" t="s">
        <v>570</v>
      </c>
      <c r="G26" s="65">
        <v>0</v>
      </c>
      <c r="H26" s="65">
        <f>Ведомст2019!J131</f>
        <v>0</v>
      </c>
    </row>
    <row r="27" spans="1:8" ht="30" customHeight="1" hidden="1">
      <c r="A27" s="62" t="s">
        <v>119</v>
      </c>
      <c r="B27" s="63" t="s">
        <v>24</v>
      </c>
      <c r="C27" s="63" t="s">
        <v>78</v>
      </c>
      <c r="D27" s="63" t="s">
        <v>93</v>
      </c>
      <c r="E27" s="63"/>
      <c r="F27" s="63"/>
      <c r="G27" s="64">
        <f>G28</f>
        <v>0</v>
      </c>
      <c r="H27" s="64">
        <f>H28</f>
        <v>0</v>
      </c>
    </row>
    <row r="28" spans="1:8" ht="30" customHeight="1" hidden="1">
      <c r="A28" s="60" t="s">
        <v>80</v>
      </c>
      <c r="B28" s="61" t="s">
        <v>24</v>
      </c>
      <c r="C28" s="61" t="s">
        <v>78</v>
      </c>
      <c r="D28" s="61" t="s">
        <v>93</v>
      </c>
      <c r="E28" s="61"/>
      <c r="F28" s="61" t="s">
        <v>81</v>
      </c>
      <c r="G28" s="65"/>
      <c r="H28" s="65"/>
    </row>
    <row r="29" spans="1:8" ht="30" customHeight="1">
      <c r="A29" s="62" t="s">
        <v>578</v>
      </c>
      <c r="B29" s="59" t="s">
        <v>28</v>
      </c>
      <c r="C29" s="59" t="s">
        <v>143</v>
      </c>
      <c r="D29" s="59" t="s">
        <v>93</v>
      </c>
      <c r="E29" s="59" t="s">
        <v>78</v>
      </c>
      <c r="F29" s="59"/>
      <c r="G29" s="64">
        <f>G30</f>
        <v>635982</v>
      </c>
      <c r="H29" s="64">
        <f>H30</f>
        <v>416317</v>
      </c>
    </row>
    <row r="30" spans="1:8" ht="33.75" customHeight="1">
      <c r="A30" s="60" t="s">
        <v>80</v>
      </c>
      <c r="B30" s="61" t="s">
        <v>28</v>
      </c>
      <c r="C30" s="61" t="s">
        <v>143</v>
      </c>
      <c r="D30" s="61" t="s">
        <v>93</v>
      </c>
      <c r="E30" s="61" t="s">
        <v>78</v>
      </c>
      <c r="F30" s="61" t="s">
        <v>81</v>
      </c>
      <c r="G30" s="65">
        <f>Ведомст2019!I39+Ведомст2019!I41+Ведомст2019!I66+Ведомст2019!I90+Ведомст2019!I107+Ведомст2019!I89+Ведомст2019!I82</f>
        <v>635982</v>
      </c>
      <c r="H30" s="65">
        <f>Ведомст2019!J39+Ведомст2019!J41+Ведомст2019!J66+Ведомст2019!J90+Ведомст2019!J107</f>
        <v>416317</v>
      </c>
    </row>
    <row r="31" spans="1:8" ht="24.75" customHeight="1">
      <c r="A31" s="348" t="s">
        <v>589</v>
      </c>
      <c r="B31" s="59" t="s">
        <v>24</v>
      </c>
      <c r="C31" s="59" t="s">
        <v>143</v>
      </c>
      <c r="D31" s="59" t="s">
        <v>93</v>
      </c>
      <c r="E31" s="59" t="s">
        <v>78</v>
      </c>
      <c r="F31" s="59"/>
      <c r="G31" s="64">
        <f>G32+G33+G34</f>
        <v>30500</v>
      </c>
      <c r="H31" s="64">
        <f>H32+H33+H34</f>
        <v>30500</v>
      </c>
    </row>
    <row r="32" spans="1:8" ht="18.75" customHeight="1">
      <c r="A32" s="60" t="s">
        <v>79</v>
      </c>
      <c r="B32" s="61" t="s">
        <v>24</v>
      </c>
      <c r="C32" s="61" t="s">
        <v>143</v>
      </c>
      <c r="D32" s="61" t="s">
        <v>93</v>
      </c>
      <c r="E32" s="61" t="s">
        <v>78</v>
      </c>
      <c r="F32" s="61" t="s">
        <v>0</v>
      </c>
      <c r="G32" s="65">
        <f>Ведомст2019!I179</f>
        <v>24900</v>
      </c>
      <c r="H32" s="65">
        <f>Ведомст2019!J170+Ведомст2019!J179</f>
        <v>24900</v>
      </c>
    </row>
    <row r="33" spans="1:8" ht="18" customHeight="1">
      <c r="A33" s="60" t="s">
        <v>80</v>
      </c>
      <c r="B33" s="61" t="s">
        <v>24</v>
      </c>
      <c r="C33" s="61" t="s">
        <v>143</v>
      </c>
      <c r="D33" s="61" t="s">
        <v>93</v>
      </c>
      <c r="E33" s="61" t="s">
        <v>78</v>
      </c>
      <c r="F33" s="61" t="s">
        <v>81</v>
      </c>
      <c r="G33" s="65">
        <f>Ведомст2019!I168+Ведомст2019!I171</f>
        <v>5600</v>
      </c>
      <c r="H33" s="65">
        <f>Ведомст2019!J168+Ведомст2019!J171</f>
        <v>5600</v>
      </c>
    </row>
    <row r="34" spans="1:8" ht="18" customHeight="1" hidden="1">
      <c r="A34" s="60" t="s">
        <v>194</v>
      </c>
      <c r="B34" s="61" t="s">
        <v>24</v>
      </c>
      <c r="C34" s="61" t="s">
        <v>143</v>
      </c>
      <c r="D34" s="61" t="s">
        <v>93</v>
      </c>
      <c r="E34" s="61" t="s">
        <v>78</v>
      </c>
      <c r="F34" s="61" t="s">
        <v>22</v>
      </c>
      <c r="G34" s="65">
        <f>Ведомст2019!I172</f>
        <v>0</v>
      </c>
      <c r="H34" s="65">
        <f>Ведомст2019!J172</f>
        <v>0</v>
      </c>
    </row>
    <row r="35" spans="1:8" ht="18" customHeight="1">
      <c r="A35" s="349" t="s">
        <v>590</v>
      </c>
      <c r="B35" s="61" t="s">
        <v>30</v>
      </c>
      <c r="C35" s="61" t="s">
        <v>143</v>
      </c>
      <c r="D35" s="61" t="s">
        <v>93</v>
      </c>
      <c r="E35" s="61" t="s">
        <v>78</v>
      </c>
      <c r="F35" s="61"/>
      <c r="G35" s="64">
        <v>138770</v>
      </c>
      <c r="H35" s="65"/>
    </row>
    <row r="36" spans="1:8" ht="18" customHeight="1">
      <c r="A36" s="60" t="s">
        <v>80</v>
      </c>
      <c r="B36" s="61" t="s">
        <v>30</v>
      </c>
      <c r="C36" s="61" t="s">
        <v>143</v>
      </c>
      <c r="D36" s="61" t="s">
        <v>93</v>
      </c>
      <c r="E36" s="61" t="s">
        <v>78</v>
      </c>
      <c r="F36" s="61" t="s">
        <v>81</v>
      </c>
      <c r="G36" s="65">
        <f>Ведомст2019!I109</f>
        <v>138770</v>
      </c>
      <c r="H36" s="65"/>
    </row>
    <row r="37" spans="1:8" ht="30.75" customHeight="1">
      <c r="A37" s="62" t="s">
        <v>181</v>
      </c>
      <c r="B37" s="59" t="s">
        <v>48</v>
      </c>
      <c r="C37" s="59" t="s">
        <v>143</v>
      </c>
      <c r="D37" s="59" t="s">
        <v>93</v>
      </c>
      <c r="E37" s="59" t="s">
        <v>78</v>
      </c>
      <c r="F37" s="59"/>
      <c r="G37" s="64">
        <f>G38+G39+G40</f>
        <v>3874792.14</v>
      </c>
      <c r="H37" s="64">
        <f>H39+H38</f>
        <v>0</v>
      </c>
    </row>
    <row r="38" spans="1:8" ht="18" customHeight="1">
      <c r="A38" s="60" t="s">
        <v>79</v>
      </c>
      <c r="B38" s="61" t="s">
        <v>48</v>
      </c>
      <c r="C38" s="61" t="s">
        <v>143</v>
      </c>
      <c r="D38" s="61" t="s">
        <v>93</v>
      </c>
      <c r="E38" s="61" t="s">
        <v>78</v>
      </c>
      <c r="F38" s="61" t="s">
        <v>0</v>
      </c>
      <c r="G38" s="65">
        <f>Ведомст2019!I12+Ведомст2019!I17</f>
        <v>3633678</v>
      </c>
      <c r="H38" s="65">
        <f>Ведомст2019!J12+Ведомст2019!J17</f>
        <v>0</v>
      </c>
    </row>
    <row r="39" spans="1:8" ht="18" customHeight="1">
      <c r="A39" s="60" t="s">
        <v>80</v>
      </c>
      <c r="B39" s="61" t="s">
        <v>48</v>
      </c>
      <c r="C39" s="61" t="s">
        <v>143</v>
      </c>
      <c r="D39" s="61" t="s">
        <v>93</v>
      </c>
      <c r="E39" s="61" t="s">
        <v>78</v>
      </c>
      <c r="F39" s="61" t="s">
        <v>81</v>
      </c>
      <c r="G39" s="65">
        <f>Ведомст2019!I18+Ведомст2019!I22+Ведомст2019!I44</f>
        <v>235234.14</v>
      </c>
      <c r="H39" s="65">
        <f>Ведомст2019!J18+Ведомст2019!J22+Ведомст2019!J44</f>
        <v>0</v>
      </c>
    </row>
    <row r="40" spans="1:8" ht="18" customHeight="1">
      <c r="A40" s="60" t="s">
        <v>82</v>
      </c>
      <c r="B40" s="61" t="s">
        <v>48</v>
      </c>
      <c r="C40" s="61" t="s">
        <v>143</v>
      </c>
      <c r="D40" s="61" t="s">
        <v>93</v>
      </c>
      <c r="E40" s="61" t="s">
        <v>78</v>
      </c>
      <c r="F40" s="61" t="s">
        <v>83</v>
      </c>
      <c r="G40" s="65">
        <f>Ведомст2019!I19</f>
        <v>5880</v>
      </c>
      <c r="H40" s="65">
        <f>Ведомст2019!J8</f>
        <v>0</v>
      </c>
    </row>
    <row r="41" spans="1:8" ht="57" customHeight="1" hidden="1">
      <c r="A41" s="58" t="s">
        <v>141</v>
      </c>
      <c r="B41" s="59" t="s">
        <v>17</v>
      </c>
      <c r="C41" s="59" t="s">
        <v>78</v>
      </c>
      <c r="D41" s="59" t="s">
        <v>93</v>
      </c>
      <c r="E41" s="59"/>
      <c r="F41" s="59"/>
      <c r="G41" s="64">
        <f>G42</f>
        <v>0</v>
      </c>
      <c r="H41" s="64">
        <f>H42</f>
        <v>0</v>
      </c>
    </row>
    <row r="42" spans="1:8" ht="30" customHeight="1" hidden="1">
      <c r="A42" s="60" t="s">
        <v>80</v>
      </c>
      <c r="B42" s="61" t="s">
        <v>17</v>
      </c>
      <c r="C42" s="61" t="s">
        <v>78</v>
      </c>
      <c r="D42" s="61" t="s">
        <v>93</v>
      </c>
      <c r="E42" s="61"/>
      <c r="F42" s="61" t="s">
        <v>81</v>
      </c>
      <c r="G42" s="65">
        <f>'[1]Ведомст.'!I84</f>
        <v>0</v>
      </c>
      <c r="H42" s="65">
        <v>0</v>
      </c>
    </row>
    <row r="43" spans="1:8" ht="44.25" customHeight="1">
      <c r="A43" s="62" t="s">
        <v>182</v>
      </c>
      <c r="B43" s="59" t="s">
        <v>114</v>
      </c>
      <c r="C43" s="59" t="s">
        <v>143</v>
      </c>
      <c r="D43" s="59" t="s">
        <v>93</v>
      </c>
      <c r="E43" s="59" t="s">
        <v>78</v>
      </c>
      <c r="F43" s="59"/>
      <c r="G43" s="64">
        <f>G44</f>
        <v>1000</v>
      </c>
      <c r="H43" s="64">
        <f>H44</f>
        <v>0</v>
      </c>
    </row>
    <row r="44" spans="1:8" ht="18" customHeight="1">
      <c r="A44" s="60" t="s">
        <v>80</v>
      </c>
      <c r="B44" s="61" t="s">
        <v>114</v>
      </c>
      <c r="C44" s="61" t="s">
        <v>143</v>
      </c>
      <c r="D44" s="61" t="s">
        <v>93</v>
      </c>
      <c r="E44" s="61" t="s">
        <v>78</v>
      </c>
      <c r="F44" s="61" t="s">
        <v>81</v>
      </c>
      <c r="G44" s="65">
        <f>Ведомст2019!I70</f>
        <v>1000</v>
      </c>
      <c r="H44" s="65">
        <f>Ведомст2019!J61</f>
        <v>0</v>
      </c>
    </row>
    <row r="45" spans="1:8" ht="42.75" customHeight="1">
      <c r="A45" s="62" t="s">
        <v>588</v>
      </c>
      <c r="B45" s="59" t="s">
        <v>184</v>
      </c>
      <c r="C45" s="59"/>
      <c r="D45" s="59"/>
      <c r="E45" s="59"/>
      <c r="F45" s="59"/>
      <c r="G45" s="64">
        <f>G46+G47+G48</f>
        <v>1579017</v>
      </c>
      <c r="H45" s="64">
        <f>H46+H47+H48</f>
        <v>0</v>
      </c>
    </row>
    <row r="46" spans="1:8" ht="18" customHeight="1">
      <c r="A46" s="60" t="s">
        <v>79</v>
      </c>
      <c r="B46" s="61" t="s">
        <v>184</v>
      </c>
      <c r="C46" s="61" t="s">
        <v>143</v>
      </c>
      <c r="D46" s="61" t="s">
        <v>93</v>
      </c>
      <c r="E46" s="61" t="s">
        <v>78</v>
      </c>
      <c r="F46" s="61" t="s">
        <v>175</v>
      </c>
      <c r="G46" s="65">
        <f>Ведомст2019!I48</f>
        <v>984549</v>
      </c>
      <c r="H46" s="65">
        <v>0</v>
      </c>
    </row>
    <row r="47" spans="1:8" ht="18" customHeight="1">
      <c r="A47" s="60" t="s">
        <v>80</v>
      </c>
      <c r="B47" s="61" t="s">
        <v>184</v>
      </c>
      <c r="C47" s="61" t="s">
        <v>143</v>
      </c>
      <c r="D47" s="61" t="s">
        <v>93</v>
      </c>
      <c r="E47" s="61" t="s">
        <v>78</v>
      </c>
      <c r="F47" s="61" t="s">
        <v>81</v>
      </c>
      <c r="G47" s="65">
        <f>Ведомст2019!I49</f>
        <v>582251</v>
      </c>
      <c r="H47" s="65">
        <f>Ведомст2019!J25+Ведомст2019!J41+Ведомст2019!J44+Ведомст2019!J102</f>
        <v>0</v>
      </c>
    </row>
    <row r="48" spans="1:8" ht="18" customHeight="1">
      <c r="A48" s="60" t="s">
        <v>82</v>
      </c>
      <c r="B48" s="61" t="s">
        <v>184</v>
      </c>
      <c r="C48" s="61" t="s">
        <v>143</v>
      </c>
      <c r="D48" s="61" t="s">
        <v>93</v>
      </c>
      <c r="E48" s="61" t="s">
        <v>78</v>
      </c>
      <c r="F48" s="61" t="s">
        <v>83</v>
      </c>
      <c r="G48" s="65">
        <f>Ведомст2019!I50</f>
        <v>12217</v>
      </c>
      <c r="H48" s="65">
        <v>0</v>
      </c>
    </row>
    <row r="49" spans="1:8" ht="18" customHeight="1">
      <c r="A49" s="62" t="s">
        <v>142</v>
      </c>
      <c r="B49" s="59" t="s">
        <v>43</v>
      </c>
      <c r="C49" s="59" t="s">
        <v>143</v>
      </c>
      <c r="D49" s="59" t="s">
        <v>93</v>
      </c>
      <c r="E49" s="59" t="s">
        <v>78</v>
      </c>
      <c r="F49" s="59"/>
      <c r="G49" s="64">
        <f>G50+G51+G52+G54+G55+G56+G60+G53</f>
        <v>9097429</v>
      </c>
      <c r="H49" s="64">
        <v>535700</v>
      </c>
    </row>
    <row r="50" spans="1:8" ht="18" customHeight="1">
      <c r="A50" s="60" t="s">
        <v>79</v>
      </c>
      <c r="B50" s="61" t="s">
        <v>43</v>
      </c>
      <c r="C50" s="61" t="s">
        <v>143</v>
      </c>
      <c r="D50" s="61" t="s">
        <v>93</v>
      </c>
      <c r="E50" s="61" t="s">
        <v>78</v>
      </c>
      <c r="F50" s="61" t="s">
        <v>0</v>
      </c>
      <c r="G50" s="65">
        <f>0+Ведомст2019!I56</f>
        <v>192851.72</v>
      </c>
      <c r="H50" s="65">
        <f>Ведомст2019!J12+Ведомст2019!J17+Ведомст2019!J56</f>
        <v>192851.72</v>
      </c>
    </row>
    <row r="51" spans="1:8" ht="28.5" customHeight="1">
      <c r="A51" s="60" t="s">
        <v>80</v>
      </c>
      <c r="B51" s="61" t="s">
        <v>43</v>
      </c>
      <c r="C51" s="61" t="s">
        <v>143</v>
      </c>
      <c r="D51" s="61" t="s">
        <v>93</v>
      </c>
      <c r="E51" s="61" t="s">
        <v>78</v>
      </c>
      <c r="F51" s="61" t="s">
        <v>81</v>
      </c>
      <c r="G51" s="65">
        <f>Ведомст2019!I30+Ведомст2019!I46+Ведомст2019!I65+Ведомст2019!I57+Ведомст2019!I111</f>
        <v>182848.28</v>
      </c>
      <c r="H51" s="65">
        <f>Ведомст2019!J30+Ведомст2019!I57+'Распред 2019'!R63+'Распред 2019'!J71+Ведомст2019!J65</f>
        <v>66848.28</v>
      </c>
    </row>
    <row r="52" spans="1:8" ht="18" customHeight="1" hidden="1">
      <c r="A52" s="66" t="s">
        <v>67</v>
      </c>
      <c r="B52" s="61" t="s">
        <v>43</v>
      </c>
      <c r="C52" s="61" t="s">
        <v>143</v>
      </c>
      <c r="D52" s="61" t="s">
        <v>93</v>
      </c>
      <c r="E52" s="61" t="s">
        <v>78</v>
      </c>
      <c r="F52" s="61" t="s">
        <v>68</v>
      </c>
      <c r="G52" s="65">
        <f>Ведомст2019!I154</f>
        <v>0</v>
      </c>
      <c r="H52" s="65">
        <f>Ведомст2019!J154</f>
        <v>0</v>
      </c>
    </row>
    <row r="53" spans="1:8" ht="18" customHeight="1">
      <c r="A53" s="66" t="s">
        <v>67</v>
      </c>
      <c r="B53" s="61" t="s">
        <v>43</v>
      </c>
      <c r="C53" s="61" t="s">
        <v>143</v>
      </c>
      <c r="D53" s="61" t="s">
        <v>93</v>
      </c>
      <c r="E53" s="61" t="s">
        <v>78</v>
      </c>
      <c r="F53" s="61" t="s">
        <v>570</v>
      </c>
      <c r="G53" s="65">
        <f>0+Ведомст2019!I162</f>
        <v>930000</v>
      </c>
      <c r="H53" s="65"/>
    </row>
    <row r="54" spans="1:8" ht="18" customHeight="1">
      <c r="A54" s="60" t="s">
        <v>32</v>
      </c>
      <c r="B54" s="61" t="s">
        <v>43</v>
      </c>
      <c r="C54" s="61" t="s">
        <v>143</v>
      </c>
      <c r="D54" s="61" t="s">
        <v>93</v>
      </c>
      <c r="E54" s="61" t="s">
        <v>78</v>
      </c>
      <c r="F54" s="61" t="s">
        <v>63</v>
      </c>
      <c r="G54" s="78">
        <f>0+Ведомст2019!I189</f>
        <v>7515729</v>
      </c>
      <c r="H54" s="65">
        <f>Ведомст2019!J24+Ведомст2019!J27+Ведомст2019!J52+Ведомст2019!J145+Ведомст2019!J148</f>
        <v>0</v>
      </c>
    </row>
    <row r="55" spans="1:8" ht="30" customHeight="1">
      <c r="A55" s="60" t="s">
        <v>103</v>
      </c>
      <c r="B55" s="61" t="s">
        <v>43</v>
      </c>
      <c r="C55" s="61" t="s">
        <v>143</v>
      </c>
      <c r="D55" s="61" t="s">
        <v>93</v>
      </c>
      <c r="E55" s="61" t="s">
        <v>78</v>
      </c>
      <c r="F55" s="61" t="s">
        <v>66</v>
      </c>
      <c r="G55" s="65">
        <f>Ведомст2019!I74</f>
        <v>276000</v>
      </c>
      <c r="H55" s="65">
        <f>Ведомст2019!J74</f>
        <v>276000</v>
      </c>
    </row>
    <row r="56" spans="1:8" ht="18" customHeight="1" hidden="1">
      <c r="A56" s="60" t="s">
        <v>80</v>
      </c>
      <c r="B56" s="61" t="s">
        <v>43</v>
      </c>
      <c r="C56" s="61" t="s">
        <v>143</v>
      </c>
      <c r="D56" s="61" t="s">
        <v>93</v>
      </c>
      <c r="E56" s="61" t="s">
        <v>78</v>
      </c>
      <c r="F56" s="61" t="s">
        <v>81</v>
      </c>
      <c r="G56" s="65"/>
      <c r="H56" s="65">
        <f>Ведомст2019!J34+Ведомст2019!J50+Ведомст2019!J53+Ведомст2019!J113</f>
        <v>224100</v>
      </c>
    </row>
    <row r="57" spans="1:8" ht="30" customHeight="1" hidden="1">
      <c r="A57" s="60" t="s">
        <v>92</v>
      </c>
      <c r="B57" s="61" t="s">
        <v>30</v>
      </c>
      <c r="C57" s="61"/>
      <c r="D57" s="61" t="s">
        <v>93</v>
      </c>
      <c r="E57" s="61"/>
      <c r="F57" s="61"/>
      <c r="G57" s="65"/>
      <c r="H57" s="65"/>
    </row>
    <row r="58" spans="1:8" ht="30" customHeight="1" hidden="1">
      <c r="A58" s="60" t="s">
        <v>94</v>
      </c>
      <c r="B58" s="61" t="s">
        <v>30</v>
      </c>
      <c r="C58" s="61" t="s">
        <v>78</v>
      </c>
      <c r="D58" s="61" t="s">
        <v>93</v>
      </c>
      <c r="E58" s="61"/>
      <c r="F58" s="61" t="s">
        <v>57</v>
      </c>
      <c r="G58" s="65"/>
      <c r="H58" s="65"/>
    </row>
    <row r="59" spans="1:8" ht="18" customHeight="1" hidden="1">
      <c r="A59" s="60" t="s">
        <v>95</v>
      </c>
      <c r="B59" s="61" t="s">
        <v>30</v>
      </c>
      <c r="C59" s="61" t="s">
        <v>78</v>
      </c>
      <c r="D59" s="61" t="s">
        <v>93</v>
      </c>
      <c r="E59" s="61"/>
      <c r="F59" s="61" t="s">
        <v>81</v>
      </c>
      <c r="G59" s="65"/>
      <c r="H59" s="65"/>
    </row>
    <row r="60" spans="1:8" ht="18" customHeight="1" hidden="1">
      <c r="A60" s="60" t="s">
        <v>64</v>
      </c>
      <c r="B60" s="61" t="s">
        <v>43</v>
      </c>
      <c r="C60" s="61" t="s">
        <v>143</v>
      </c>
      <c r="D60" s="61" t="s">
        <v>93</v>
      </c>
      <c r="E60" s="61" t="s">
        <v>78</v>
      </c>
      <c r="F60" s="61" t="s">
        <v>65</v>
      </c>
      <c r="G60" s="65">
        <f>Ведомст2019!I33</f>
        <v>0</v>
      </c>
      <c r="H60" s="65">
        <f>Ведомст2019!J33</f>
        <v>0</v>
      </c>
    </row>
    <row r="61" spans="1:8" ht="18" customHeight="1">
      <c r="A61" s="68" t="s">
        <v>36</v>
      </c>
      <c r="B61" s="61"/>
      <c r="C61" s="61"/>
      <c r="D61" s="61"/>
      <c r="E61" s="61"/>
      <c r="F61" s="61"/>
      <c r="G61" s="315">
        <f>G10+G15+G17+G21+G23+G25+G29+G31+G37+G43+G45+G49+G36</f>
        <v>27043276.97</v>
      </c>
      <c r="H61" s="315">
        <f>H10+H15+H17+H21+H23+H25+H29+H31+H37+H43+H45+H49</f>
        <v>2358400</v>
      </c>
    </row>
    <row r="62" ht="30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24.75" customHeight="1" hidden="1"/>
    <row r="70" ht="15.75" customHeight="1"/>
    <row r="71" ht="15.75" customHeight="1"/>
    <row r="72" ht="15.75" customHeight="1"/>
    <row r="73" ht="30" customHeight="1"/>
    <row r="74" ht="15.75" customHeight="1"/>
    <row r="75" ht="30" customHeight="1"/>
    <row r="76" ht="30" customHeight="1" hidden="1"/>
    <row r="77" ht="24.75" customHeight="1" hidden="1"/>
    <row r="78" ht="24.75" customHeight="1" hidden="1"/>
    <row r="79" ht="15.75" customHeight="1"/>
    <row r="80" ht="15.75" customHeight="1"/>
    <row r="81" ht="15.75" customHeight="1"/>
    <row r="82" ht="30" customHeight="1"/>
    <row r="83" ht="15.75" customHeight="1"/>
    <row r="84" ht="30" customHeight="1"/>
    <row r="85" ht="30" customHeight="1"/>
    <row r="86" ht="30" customHeight="1"/>
    <row r="87" ht="30" customHeight="1"/>
    <row r="88" ht="24.75" customHeight="1" hidden="1"/>
    <row r="89" ht="24.75" customHeight="1" hidden="1"/>
    <row r="90" ht="24.75" customHeight="1" hidden="1"/>
    <row r="91" ht="24.75" customHeight="1" hidden="1"/>
    <row r="92" ht="24.75" customHeight="1" hidden="1"/>
    <row r="93" ht="24.75" customHeight="1" hidden="1"/>
    <row r="94" ht="15.75" customHeight="1"/>
    <row r="95" ht="15.75" customHeight="1"/>
    <row r="96" ht="30" customHeight="1"/>
    <row r="97" ht="15.75" customHeight="1"/>
    <row r="98" ht="30" customHeight="1"/>
    <row r="99" ht="15.75" customHeight="1" hidden="1"/>
    <row r="100" ht="24.75" customHeight="1" hidden="1"/>
    <row r="101" ht="24.75" customHeight="1" hidden="1"/>
    <row r="102" ht="24.75" customHeight="1" hidden="1"/>
    <row r="103" ht="24.75" customHeight="1" hidden="1"/>
    <row r="104" ht="15.75" customHeight="1"/>
    <row r="105" ht="15.75" customHeight="1"/>
    <row r="106" ht="15.75" customHeight="1" hidden="1"/>
    <row r="107" ht="30" customHeight="1" hidden="1"/>
    <row r="108" ht="15.75" customHeight="1"/>
    <row r="109" ht="30" customHeight="1"/>
    <row r="110" ht="15.75" customHeight="1" hidden="1"/>
    <row r="111" ht="30" customHeight="1" hidden="1"/>
    <row r="112" ht="15.75" customHeight="1"/>
    <row r="113" ht="30" customHeight="1"/>
    <row r="114" ht="30" customHeight="1">
      <c r="A114" s="30"/>
    </row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48" customHeight="1"/>
    <row r="124" ht="30" customHeight="1"/>
    <row r="125" ht="45" customHeight="1"/>
    <row r="126" ht="30" customHeight="1"/>
    <row r="127" ht="15.75" customHeight="1"/>
    <row r="128" ht="15.75" customHeight="1"/>
    <row r="129" ht="45" customHeight="1"/>
    <row r="130" ht="30" customHeight="1"/>
    <row r="131" ht="30" customHeight="1" hidden="1"/>
    <row r="132" ht="30" customHeight="1" hidden="1"/>
    <row r="133" ht="30" customHeight="1" hidden="1"/>
    <row r="134" ht="30" customHeight="1" hidden="1"/>
    <row r="135" ht="30" customHeight="1" hidden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24.75" customHeight="1" hidden="1"/>
    <row r="143" ht="24.75" customHeight="1" hidden="1"/>
    <row r="144" ht="15.75" customHeight="1"/>
    <row r="145" ht="15.75" customHeight="1"/>
    <row r="146" ht="15.75" customHeight="1"/>
    <row r="147" ht="15.75" customHeight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/>
    <row r="154" ht="24.75" customHeight="1"/>
    <row r="155" ht="24.75" customHeight="1" hidden="1"/>
    <row r="156" ht="24.75" customHeight="1" hidden="1"/>
    <row r="157" ht="30" customHeight="1"/>
    <row r="158" ht="30" customHeight="1"/>
    <row r="159" ht="15.75" customHeight="1"/>
    <row r="160" ht="30" customHeight="1"/>
    <row r="161" ht="30" customHeight="1" hidden="1"/>
    <row r="162" ht="15.75" customHeight="1" hidden="1"/>
    <row r="163" ht="15.75" customHeight="1" hidden="1"/>
    <row r="164" ht="15.75" customHeight="1" hidden="1"/>
    <row r="165" ht="24.75" customHeight="1"/>
  </sheetData>
  <sheetProtection/>
  <mergeCells count="8">
    <mergeCell ref="B2:I2"/>
    <mergeCell ref="A4:H4"/>
    <mergeCell ref="A5:H5"/>
    <mergeCell ref="A6:H6"/>
    <mergeCell ref="A8:A9"/>
    <mergeCell ref="B8:D9"/>
    <mergeCell ref="F8:F9"/>
    <mergeCell ref="G8:H8"/>
  </mergeCells>
  <printOptions/>
  <pageMargins left="0.48" right="0.26" top="0.23" bottom="0.25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3">
      <selection activeCell="A41" sqref="A41:IV43"/>
    </sheetView>
  </sheetViews>
  <sheetFormatPr defaultColWidth="9.140625" defaultRowHeight="12.75"/>
  <cols>
    <col min="1" max="1" width="79.140625" style="0" customWidth="1"/>
    <col min="2" max="3" width="4.7109375" style="0" customWidth="1"/>
    <col min="4" max="5" width="5.7109375" style="0" customWidth="1"/>
    <col min="6" max="6" width="4.7109375" style="0" customWidth="1"/>
    <col min="7" max="10" width="13.140625" style="0" customWidth="1"/>
  </cols>
  <sheetData>
    <row r="1" ht="12.75">
      <c r="J1" s="51" t="s">
        <v>180</v>
      </c>
    </row>
    <row r="2" spans="1:10" ht="75" customHeight="1">
      <c r="A2" s="3"/>
      <c r="B2" s="377" t="str">
        <f>'Распред 2019'!B2:H2</f>
        <v>к решению
 «О бюджете сельского поселения Утевка 
муниципального района Нефтегорский Самарской области 
на 2019 год и на плановый период 2020 и 2021 годы»
от 23.07.2019 г.  № 173</v>
      </c>
      <c r="C2" s="377"/>
      <c r="D2" s="377"/>
      <c r="E2" s="377"/>
      <c r="F2" s="377"/>
      <c r="G2" s="377"/>
      <c r="H2" s="377"/>
      <c r="I2" s="377"/>
      <c r="J2" s="377"/>
    </row>
    <row r="3" spans="1:8" ht="17.25" customHeight="1">
      <c r="A3" s="3"/>
      <c r="B3" s="38"/>
      <c r="C3" s="38"/>
      <c r="D3" s="38"/>
      <c r="E3" s="38"/>
      <c r="F3" s="38"/>
      <c r="G3" s="38"/>
      <c r="H3" s="38"/>
    </row>
    <row r="4" spans="1:10" ht="16.5" customHeight="1">
      <c r="A4" s="379" t="s">
        <v>136</v>
      </c>
      <c r="B4" s="379"/>
      <c r="C4" s="379"/>
      <c r="D4" s="379"/>
      <c r="E4" s="379"/>
      <c r="F4" s="379"/>
      <c r="G4" s="379"/>
      <c r="H4" s="379"/>
      <c r="I4" s="379"/>
      <c r="J4" s="379"/>
    </row>
    <row r="5" spans="1:10" ht="16.5" customHeight="1">
      <c r="A5" s="379" t="s">
        <v>137</v>
      </c>
      <c r="B5" s="379"/>
      <c r="C5" s="379"/>
      <c r="D5" s="379"/>
      <c r="E5" s="379"/>
      <c r="F5" s="379"/>
      <c r="G5" s="379"/>
      <c r="H5" s="379"/>
      <c r="I5" s="379"/>
      <c r="J5" s="379"/>
    </row>
    <row r="6" spans="1:10" ht="16.5" customHeight="1">
      <c r="A6" s="379" t="s">
        <v>199</v>
      </c>
      <c r="B6" s="379"/>
      <c r="C6" s="379"/>
      <c r="D6" s="379"/>
      <c r="E6" s="379"/>
      <c r="F6" s="379"/>
      <c r="G6" s="379"/>
      <c r="H6" s="379"/>
      <c r="I6" s="379"/>
      <c r="J6" s="379"/>
    </row>
    <row r="7" spans="1:8" ht="15.75" customHeight="1">
      <c r="A7" s="4"/>
      <c r="B7" s="4"/>
      <c r="C7" s="4"/>
      <c r="D7" s="4"/>
      <c r="E7" s="4"/>
      <c r="F7" s="4"/>
      <c r="G7" s="4"/>
      <c r="H7" s="4"/>
    </row>
    <row r="8" spans="1:10" ht="15.75" customHeight="1">
      <c r="A8" s="371" t="s">
        <v>138</v>
      </c>
      <c r="B8" s="373" t="s">
        <v>4</v>
      </c>
      <c r="C8" s="374"/>
      <c r="D8" s="374"/>
      <c r="E8" s="49"/>
      <c r="F8" s="385" t="s">
        <v>5</v>
      </c>
      <c r="G8" s="380" t="s">
        <v>72</v>
      </c>
      <c r="H8" s="381"/>
      <c r="I8" s="381"/>
      <c r="J8" s="382"/>
    </row>
    <row r="9" spans="1:10" ht="81" customHeight="1">
      <c r="A9" s="371"/>
      <c r="B9" s="383"/>
      <c r="C9" s="384"/>
      <c r="D9" s="384"/>
      <c r="E9" s="50"/>
      <c r="F9" s="386"/>
      <c r="G9" s="31" t="str">
        <f>'Ведомст. 2020-2021'!I7</f>
        <v>2020 год</v>
      </c>
      <c r="H9" s="32" t="s">
        <v>1</v>
      </c>
      <c r="I9" s="31" t="str">
        <f>'Ведомст. 2020-2021'!K7</f>
        <v>2021 год</v>
      </c>
      <c r="J9" s="32" t="s">
        <v>1</v>
      </c>
    </row>
    <row r="10" spans="1:10" ht="30" customHeight="1">
      <c r="A10" s="41" t="str">
        <f>'Распред 2019'!A10</f>
        <v>Муниципальная целевая программа «Благоустройство территории сельского поселения Утевка на 2018-2020 годы»</v>
      </c>
      <c r="B10" s="42" t="s">
        <v>7</v>
      </c>
      <c r="C10" s="42" t="s">
        <v>143</v>
      </c>
      <c r="D10" s="42" t="s">
        <v>93</v>
      </c>
      <c r="E10" s="42" t="s">
        <v>78</v>
      </c>
      <c r="F10" s="42"/>
      <c r="G10" s="45">
        <f>G11+G12</f>
        <v>3001504</v>
      </c>
      <c r="H10" s="45">
        <f>H12</f>
        <v>0</v>
      </c>
      <c r="I10" s="45">
        <f>I11+I12</f>
        <v>3099006</v>
      </c>
      <c r="J10" s="45">
        <f>J12</f>
        <v>0</v>
      </c>
    </row>
    <row r="11" spans="1:10" ht="17.25" customHeight="1">
      <c r="A11" s="18" t="s">
        <v>79</v>
      </c>
      <c r="B11" s="2" t="s">
        <v>7</v>
      </c>
      <c r="C11" s="2" t="s">
        <v>143</v>
      </c>
      <c r="D11" s="2" t="s">
        <v>93</v>
      </c>
      <c r="E11" s="2" t="s">
        <v>78</v>
      </c>
      <c r="F11" s="2" t="s">
        <v>175</v>
      </c>
      <c r="G11" s="15">
        <f>'Ведомст. 2020-2021'!I98+'Ведомст. 2020-2021'!I105</f>
        <v>1231826</v>
      </c>
      <c r="H11" s="15"/>
      <c r="I11" s="15">
        <f>'Ведомст. 2020-2021'!K98+'Ведомст. 2020-2021'!K105</f>
        <v>1231826</v>
      </c>
      <c r="J11" s="45"/>
    </row>
    <row r="12" spans="1:10" ht="30" customHeight="1">
      <c r="A12" s="18" t="s">
        <v>80</v>
      </c>
      <c r="B12" s="2" t="s">
        <v>7</v>
      </c>
      <c r="C12" s="2" t="s">
        <v>143</v>
      </c>
      <c r="D12" s="2" t="s">
        <v>93</v>
      </c>
      <c r="E12" s="2" t="s">
        <v>78</v>
      </c>
      <c r="F12" s="2" t="s">
        <v>81</v>
      </c>
      <c r="G12" s="15">
        <f>'Ведомст. 2020-2021'!I99+'Ведомст. 2020-2021'!I101</f>
        <v>1769678</v>
      </c>
      <c r="H12" s="15">
        <f>'Ведомст. 2020-2021'!J99+'Ведомст. 2020-2021'!J101+'Ведомст. 2020-2021'!J103+'Ведомст. 2020-2021'!J106</f>
        <v>0</v>
      </c>
      <c r="I12" s="15">
        <f>'Ведомст. 2020-2021'!K99+'Ведомст. 2020-2021'!K101</f>
        <v>1867180</v>
      </c>
      <c r="J12" s="15">
        <f>'Ведомст. 2020-2021'!L99+'Ведомст. 2020-2021'!L101+'Ведомст. 2020-2021'!L103+'Ведомст. 2020-2021'!L106</f>
        <v>0</v>
      </c>
    </row>
    <row r="13" spans="1:10" ht="47.25" customHeight="1">
      <c r="A13" s="44" t="str">
        <f>'Распред 2019'!A15</f>
        <v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2019-2021 годы"</v>
      </c>
      <c r="B13" s="42" t="s">
        <v>8</v>
      </c>
      <c r="C13" s="42" t="s">
        <v>143</v>
      </c>
      <c r="D13" s="42" t="s">
        <v>93</v>
      </c>
      <c r="E13" s="42" t="s">
        <v>78</v>
      </c>
      <c r="F13" s="42"/>
      <c r="G13" s="45">
        <f>G14</f>
        <v>2518695</v>
      </c>
      <c r="H13" s="45">
        <f>H14</f>
        <v>0</v>
      </c>
      <c r="I13" s="45">
        <f>I14</f>
        <v>2987370</v>
      </c>
      <c r="J13" s="45">
        <f>J14</f>
        <v>0</v>
      </c>
    </row>
    <row r="14" spans="1:10" ht="30" customHeight="1">
      <c r="A14" s="18" t="s">
        <v>80</v>
      </c>
      <c r="B14" s="2" t="s">
        <v>8</v>
      </c>
      <c r="C14" s="2" t="s">
        <v>143</v>
      </c>
      <c r="D14" s="2" t="s">
        <v>93</v>
      </c>
      <c r="E14" s="2" t="s">
        <v>78</v>
      </c>
      <c r="F14" s="2" t="s">
        <v>81</v>
      </c>
      <c r="G14" s="15">
        <f>'Ведомст. 2020-2021'!I69</f>
        <v>2518695</v>
      </c>
      <c r="H14" s="15">
        <f>'Ведомст. 2020-2021'!J69</f>
        <v>0</v>
      </c>
      <c r="I14" s="15">
        <f>'Ведомст. 2020-2021'!K69</f>
        <v>2987370</v>
      </c>
      <c r="J14" s="15">
        <f>'Ведомст. 2020-2021'!L69</f>
        <v>0</v>
      </c>
    </row>
    <row r="15" spans="1:10" ht="30" customHeight="1" hidden="1">
      <c r="A15" s="41" t="str">
        <f>'Распред 2019'!A17</f>
        <v>Муниципальная программа «Улучшение условий и охраны труда в мунипальном районе Нефтегорский на 2018 – 2020 годы»</v>
      </c>
      <c r="B15" s="42" t="s">
        <v>19</v>
      </c>
      <c r="C15" s="42" t="s">
        <v>143</v>
      </c>
      <c r="D15" s="42" t="s">
        <v>93</v>
      </c>
      <c r="E15" s="42" t="s">
        <v>78</v>
      </c>
      <c r="F15" s="42"/>
      <c r="G15" s="45">
        <f>G16</f>
        <v>0</v>
      </c>
      <c r="H15" s="45">
        <f>H16</f>
        <v>0</v>
      </c>
      <c r="I15" s="45">
        <f>I16</f>
        <v>0</v>
      </c>
      <c r="J15" s="45">
        <f>J16</f>
        <v>0</v>
      </c>
    </row>
    <row r="16" spans="1:10" ht="30" customHeight="1" hidden="1">
      <c r="A16" s="18" t="s">
        <v>80</v>
      </c>
      <c r="B16" s="2" t="s">
        <v>19</v>
      </c>
      <c r="C16" s="2" t="s">
        <v>143</v>
      </c>
      <c r="D16" s="2" t="s">
        <v>93</v>
      </c>
      <c r="E16" s="2" t="s">
        <v>78</v>
      </c>
      <c r="F16" s="2" t="s">
        <v>81</v>
      </c>
      <c r="G16" s="15">
        <f>'Ведомст. 2020-2021'!I15</f>
        <v>0</v>
      </c>
      <c r="H16" s="15">
        <f>'Ведомст. 2020-2021'!J15</f>
        <v>0</v>
      </c>
      <c r="I16" s="15">
        <f>'Ведомст. 2020-2021'!K15</f>
        <v>0</v>
      </c>
      <c r="J16" s="15">
        <f>'Ведомст. 2020-2021'!L15</f>
        <v>0</v>
      </c>
    </row>
    <row r="17" spans="1:10" ht="45.75" customHeight="1" hidden="1">
      <c r="A17" s="44" t="str">
        <f>'Распред 2019'!A21</f>
        <v>Муниципальная программа «Охрана окружающей среды на территории сельского поселения Утёвка муниципального района Нефтегорский Самарской области на 2019-2021 годы"</v>
      </c>
      <c r="B17" s="46" t="s">
        <v>12</v>
      </c>
      <c r="C17" s="46" t="s">
        <v>143</v>
      </c>
      <c r="D17" s="46" t="s">
        <v>93</v>
      </c>
      <c r="E17" s="46" t="s">
        <v>78</v>
      </c>
      <c r="F17" s="46"/>
      <c r="G17" s="45">
        <f>G18</f>
        <v>0</v>
      </c>
      <c r="H17" s="45">
        <f>H18</f>
        <v>0</v>
      </c>
      <c r="I17" s="45">
        <f>I18</f>
        <v>0</v>
      </c>
      <c r="J17" s="45">
        <f>J18</f>
        <v>0</v>
      </c>
    </row>
    <row r="18" spans="1:10" ht="30" customHeight="1" hidden="1">
      <c r="A18" s="18" t="s">
        <v>80</v>
      </c>
      <c r="B18" s="2" t="s">
        <v>12</v>
      </c>
      <c r="C18" s="2" t="s">
        <v>143</v>
      </c>
      <c r="D18" s="2" t="s">
        <v>93</v>
      </c>
      <c r="E18" s="2" t="s">
        <v>78</v>
      </c>
      <c r="F18" s="2" t="s">
        <v>81</v>
      </c>
      <c r="G18" s="15">
        <f>'Ведомст. 2020-2021'!I110</f>
        <v>0</v>
      </c>
      <c r="H18" s="15">
        <f>'Ведомст. 2020-2021'!J110</f>
        <v>0</v>
      </c>
      <c r="I18" s="15">
        <f>'Ведомст. 2020-2021'!K110</f>
        <v>0</v>
      </c>
      <c r="J18" s="15">
        <f>'Ведомст. 2020-2021'!L110</f>
        <v>0</v>
      </c>
    </row>
    <row r="19" spans="1:10" ht="30" customHeight="1">
      <c r="A19" s="44" t="s">
        <v>139</v>
      </c>
      <c r="B19" s="42" t="s">
        <v>20</v>
      </c>
      <c r="C19" s="42" t="s">
        <v>143</v>
      </c>
      <c r="D19" s="42" t="s">
        <v>93</v>
      </c>
      <c r="E19" s="42" t="s">
        <v>78</v>
      </c>
      <c r="F19" s="42"/>
      <c r="G19" s="45">
        <f>G20</f>
        <v>99610</v>
      </c>
      <c r="H19" s="45">
        <f>H20</f>
        <v>0</v>
      </c>
      <c r="I19" s="45">
        <f>I20</f>
        <v>99610</v>
      </c>
      <c r="J19" s="45">
        <f>J20</f>
        <v>0</v>
      </c>
    </row>
    <row r="20" spans="1:10" ht="30" customHeight="1">
      <c r="A20" s="18" t="s">
        <v>80</v>
      </c>
      <c r="B20" s="2" t="s">
        <v>20</v>
      </c>
      <c r="C20" s="2" t="s">
        <v>143</v>
      </c>
      <c r="D20" s="2" t="s">
        <v>93</v>
      </c>
      <c r="E20" s="2" t="s">
        <v>78</v>
      </c>
      <c r="F20" s="2" t="s">
        <v>81</v>
      </c>
      <c r="G20" s="15">
        <f>'Ведомст. 2020-2021'!I36</f>
        <v>99610</v>
      </c>
      <c r="H20" s="15">
        <f>'Ведомст. 2020-2021'!J36</f>
        <v>0</v>
      </c>
      <c r="I20" s="15">
        <f>'Ведомст. 2020-2021'!K36</f>
        <v>99610</v>
      </c>
      <c r="J20" s="15">
        <f>'Ведомст. 2020-2021'!L36</f>
        <v>0</v>
      </c>
    </row>
    <row r="21" spans="1:10" ht="49.5" customHeight="1" hidden="1">
      <c r="A21" s="41" t="s">
        <v>140</v>
      </c>
      <c r="B21" s="42" t="s">
        <v>26</v>
      </c>
      <c r="C21" s="42" t="s">
        <v>143</v>
      </c>
      <c r="D21" s="42" t="s">
        <v>93</v>
      </c>
      <c r="E21" s="42" t="s">
        <v>78</v>
      </c>
      <c r="F21" s="42"/>
      <c r="G21" s="45">
        <f>G22</f>
        <v>0</v>
      </c>
      <c r="H21" s="45">
        <f>H22</f>
        <v>0</v>
      </c>
      <c r="I21" s="45">
        <f>I22</f>
        <v>0</v>
      </c>
      <c r="J21" s="45">
        <f>J22</f>
        <v>0</v>
      </c>
    </row>
    <row r="22" spans="1:10" ht="30" customHeight="1" hidden="1">
      <c r="A22" s="18" t="s">
        <v>80</v>
      </c>
      <c r="B22" s="2" t="s">
        <v>26</v>
      </c>
      <c r="C22" s="2" t="s">
        <v>143</v>
      </c>
      <c r="D22" s="2" t="s">
        <v>93</v>
      </c>
      <c r="E22" s="2" t="s">
        <v>78</v>
      </c>
      <c r="F22" s="2" t="s">
        <v>81</v>
      </c>
      <c r="G22" s="15">
        <f>'Ведомст. 2020-2021'!I112</f>
        <v>0</v>
      </c>
      <c r="H22" s="15">
        <f>'Ведомст. 2020-2021'!J112</f>
        <v>0</v>
      </c>
      <c r="I22" s="15">
        <f>'Ведомст. 2020-2021'!K112</f>
        <v>0</v>
      </c>
      <c r="J22" s="15">
        <f>'Ведомст. 2020-2021'!L112</f>
        <v>0</v>
      </c>
    </row>
    <row r="23" spans="1:10" ht="30" customHeight="1" hidden="1">
      <c r="A23" s="44" t="s">
        <v>119</v>
      </c>
      <c r="B23" s="46" t="s">
        <v>24</v>
      </c>
      <c r="C23" s="46" t="s">
        <v>78</v>
      </c>
      <c r="D23" s="46" t="s">
        <v>93</v>
      </c>
      <c r="E23" s="46"/>
      <c r="F23" s="46"/>
      <c r="G23" s="45">
        <f>G24</f>
        <v>0</v>
      </c>
      <c r="H23" s="45">
        <f>H24</f>
        <v>0</v>
      </c>
      <c r="I23" s="45">
        <f>I24</f>
        <v>0</v>
      </c>
      <c r="J23" s="45">
        <f>J24</f>
        <v>0</v>
      </c>
    </row>
    <row r="24" spans="1:10" ht="30" customHeight="1" hidden="1">
      <c r="A24" s="18" t="s">
        <v>80</v>
      </c>
      <c r="B24" s="2" t="s">
        <v>24</v>
      </c>
      <c r="C24" s="2" t="s">
        <v>78</v>
      </c>
      <c r="D24" s="2" t="s">
        <v>93</v>
      </c>
      <c r="E24" s="2"/>
      <c r="F24" s="2" t="s">
        <v>81</v>
      </c>
      <c r="G24" s="15"/>
      <c r="H24" s="15"/>
      <c r="I24" s="15"/>
      <c r="J24" s="15"/>
    </row>
    <row r="25" spans="1:10" ht="30" customHeight="1" hidden="1">
      <c r="A25" s="41" t="s">
        <v>165</v>
      </c>
      <c r="B25" s="42" t="s">
        <v>28</v>
      </c>
      <c r="C25" s="42" t="s">
        <v>143</v>
      </c>
      <c r="D25" s="42" t="s">
        <v>93</v>
      </c>
      <c r="E25" s="42" t="s">
        <v>78</v>
      </c>
      <c r="F25" s="42"/>
      <c r="G25" s="45">
        <f>G26</f>
        <v>0</v>
      </c>
      <c r="H25" s="45">
        <f>H26</f>
        <v>0</v>
      </c>
      <c r="I25" s="45">
        <f>I26</f>
        <v>0</v>
      </c>
      <c r="J25" s="45">
        <f>J26</f>
        <v>0</v>
      </c>
    </row>
    <row r="26" spans="1:10" ht="30" customHeight="1" hidden="1">
      <c r="A26" s="18" t="s">
        <v>80</v>
      </c>
      <c r="B26" s="2" t="s">
        <v>28</v>
      </c>
      <c r="C26" s="2" t="s">
        <v>143</v>
      </c>
      <c r="D26" s="2" t="s">
        <v>93</v>
      </c>
      <c r="E26" s="2" t="s">
        <v>78</v>
      </c>
      <c r="F26" s="2" t="s">
        <v>81</v>
      </c>
      <c r="G26" s="15">
        <f>'Ведомст. 2020-2021'!I38+'Ведомст. 2020-2021'!I40</f>
        <v>0</v>
      </c>
      <c r="H26" s="15">
        <f>'Ведомст. 2020-2021'!J116</f>
        <v>0</v>
      </c>
      <c r="I26" s="15">
        <f>'Ведомст. 2020-2021'!K38+'Ведомст. 2020-2021'!K40</f>
        <v>0</v>
      </c>
      <c r="J26" s="15">
        <f>'Ведомст. 2020-2021'!L116</f>
        <v>0</v>
      </c>
    </row>
    <row r="27" spans="1:10" ht="30" customHeight="1" hidden="1">
      <c r="A27" s="54" t="s">
        <v>174</v>
      </c>
      <c r="B27" s="42" t="s">
        <v>24</v>
      </c>
      <c r="C27" s="42" t="s">
        <v>143</v>
      </c>
      <c r="D27" s="42" t="s">
        <v>93</v>
      </c>
      <c r="E27" s="42" t="s">
        <v>78</v>
      </c>
      <c r="F27" s="42"/>
      <c r="G27" s="45">
        <f>G28</f>
        <v>0</v>
      </c>
      <c r="H27" s="15"/>
      <c r="I27" s="45">
        <f>I28</f>
        <v>0</v>
      </c>
      <c r="J27" s="15"/>
    </row>
    <row r="28" spans="1:10" ht="30" customHeight="1" hidden="1">
      <c r="A28" s="18" t="s">
        <v>80</v>
      </c>
      <c r="B28" s="2" t="s">
        <v>24</v>
      </c>
      <c r="C28" s="2" t="s">
        <v>143</v>
      </c>
      <c r="D28" s="2" t="s">
        <v>93</v>
      </c>
      <c r="E28" s="2" t="s">
        <v>78</v>
      </c>
      <c r="F28" s="2" t="s">
        <v>81</v>
      </c>
      <c r="G28" s="15">
        <f>'Ведомст. 2020-2021'!I142</f>
        <v>0</v>
      </c>
      <c r="H28" s="15"/>
      <c r="I28" s="15">
        <f>'Ведомст. 2020-2021'!K142</f>
        <v>0</v>
      </c>
      <c r="J28" s="15"/>
    </row>
    <row r="29" spans="1:10" ht="30" customHeight="1">
      <c r="A29" s="44" t="str">
        <f>'Распред 2019'!A37</f>
        <v>Муниципальная программа "Развитие муниципальной службы в с.п. Утевка муниципального района Нефтегорский Самарской области в 2018-2020 гг."</v>
      </c>
      <c r="B29" s="42" t="s">
        <v>48</v>
      </c>
      <c r="C29" s="42" t="s">
        <v>143</v>
      </c>
      <c r="D29" s="42" t="s">
        <v>93</v>
      </c>
      <c r="E29" s="42" t="s">
        <v>78</v>
      </c>
      <c r="F29" s="42"/>
      <c r="G29" s="45">
        <f>G30+G31+G32</f>
        <v>4592538</v>
      </c>
      <c r="H29" s="45">
        <f>H31+H30</f>
        <v>0</v>
      </c>
      <c r="I29" s="45">
        <f>I30+I31+I32</f>
        <v>4599454</v>
      </c>
      <c r="J29" s="45">
        <f>J31+J30</f>
        <v>0</v>
      </c>
    </row>
    <row r="30" spans="1:10" ht="18" customHeight="1">
      <c r="A30" s="18" t="s">
        <v>79</v>
      </c>
      <c r="B30" s="2" t="s">
        <v>48</v>
      </c>
      <c r="C30" s="2" t="s">
        <v>143</v>
      </c>
      <c r="D30" s="2" t="s">
        <v>93</v>
      </c>
      <c r="E30" s="2" t="s">
        <v>78</v>
      </c>
      <c r="F30" s="2" t="s">
        <v>0</v>
      </c>
      <c r="G30" s="15">
        <f>'Ведомст. 2020-2021'!I12+'Ведомст. 2020-2021'!I20</f>
        <v>4353678</v>
      </c>
      <c r="H30" s="15">
        <f>'Ведомст. 2020-2021'!J17</f>
        <v>0</v>
      </c>
      <c r="I30" s="15">
        <f>'Ведомст. 2020-2021'!K12+'Ведомст. 2020-2021'!K20</f>
        <v>4353678</v>
      </c>
      <c r="J30" s="15">
        <f>'Ведомст. 2020-2021'!L17</f>
        <v>0</v>
      </c>
    </row>
    <row r="31" spans="1:10" ht="30" customHeight="1">
      <c r="A31" s="18" t="s">
        <v>80</v>
      </c>
      <c r="B31" s="2" t="s">
        <v>48</v>
      </c>
      <c r="C31" s="2" t="s">
        <v>143</v>
      </c>
      <c r="D31" s="2" t="s">
        <v>93</v>
      </c>
      <c r="E31" s="2" t="s">
        <v>78</v>
      </c>
      <c r="F31" s="2" t="s">
        <v>81</v>
      </c>
      <c r="G31" s="15">
        <f>'Ведомст. 2020-2021'!I21+'Ведомст. 2020-2021'!I24+'Ведомст. 2020-2021'!I42</f>
        <v>232980</v>
      </c>
      <c r="H31" s="15">
        <f>'Ведомст. 2020-2021'!J18</f>
        <v>0</v>
      </c>
      <c r="I31" s="15">
        <f>'Ведомст. 2020-2021'!K21+'Ведомст. 2020-2021'!K24+'Ведомст. 2020-2021'!K42</f>
        <v>239896</v>
      </c>
      <c r="J31" s="15">
        <f>'Ведомст. 2020-2021'!L18</f>
        <v>0</v>
      </c>
    </row>
    <row r="32" spans="1:10" ht="16.5" customHeight="1">
      <c r="A32" s="18" t="s">
        <v>82</v>
      </c>
      <c r="B32" s="2" t="s">
        <v>48</v>
      </c>
      <c r="C32" s="2" t="s">
        <v>143</v>
      </c>
      <c r="D32" s="2" t="s">
        <v>93</v>
      </c>
      <c r="E32" s="2" t="s">
        <v>78</v>
      </c>
      <c r="F32" s="2" t="s">
        <v>83</v>
      </c>
      <c r="G32" s="15">
        <f>'Ведомст. 2020-2021'!I22</f>
        <v>5880</v>
      </c>
      <c r="H32" s="15"/>
      <c r="I32" s="15">
        <f>'Ведомст. 2020-2021'!K22</f>
        <v>5880</v>
      </c>
      <c r="J32" s="15"/>
    </row>
    <row r="33" spans="1:10" ht="57" customHeight="1" hidden="1">
      <c r="A33" s="41" t="s">
        <v>141</v>
      </c>
      <c r="B33" s="42" t="s">
        <v>17</v>
      </c>
      <c r="C33" s="42" t="s">
        <v>78</v>
      </c>
      <c r="D33" s="42" t="s">
        <v>93</v>
      </c>
      <c r="E33" s="42"/>
      <c r="F33" s="42"/>
      <c r="G33" s="43">
        <f>G34</f>
        <v>0</v>
      </c>
      <c r="H33" s="43">
        <f>H34</f>
        <v>0</v>
      </c>
      <c r="I33" s="43">
        <f>I34</f>
        <v>0</v>
      </c>
      <c r="J33" s="43">
        <f>J34</f>
        <v>0</v>
      </c>
    </row>
    <row r="34" spans="1:10" ht="30" customHeight="1" hidden="1">
      <c r="A34" s="18" t="s">
        <v>80</v>
      </c>
      <c r="B34" s="2" t="s">
        <v>17</v>
      </c>
      <c r="C34" s="2" t="s">
        <v>78</v>
      </c>
      <c r="D34" s="2" t="s">
        <v>93</v>
      </c>
      <c r="E34" s="2"/>
      <c r="F34" s="2" t="s">
        <v>81</v>
      </c>
      <c r="G34" s="21">
        <f>'[1]Ведомст.'!I84</f>
        <v>0</v>
      </c>
      <c r="H34" s="21"/>
      <c r="I34" s="21"/>
      <c r="J34" s="21"/>
    </row>
    <row r="35" spans="1:10" ht="48" customHeight="1">
      <c r="A35" s="44" t="str">
        <f>'Распред 2019'!A43</f>
        <v>Муниципальная программа «Профилактика терроризма и экстремизма на территории сельского поселения Утевка муниципального района Нефтегорский на 2018-2020гг.</v>
      </c>
      <c r="B35" s="42" t="s">
        <v>114</v>
      </c>
      <c r="C35" s="42" t="s">
        <v>143</v>
      </c>
      <c r="D35" s="42" t="s">
        <v>93</v>
      </c>
      <c r="E35" s="42" t="s">
        <v>78</v>
      </c>
      <c r="F35" s="42"/>
      <c r="G35" s="45">
        <f>G36</f>
        <v>1000</v>
      </c>
      <c r="H35" s="45">
        <f>H36</f>
        <v>0</v>
      </c>
      <c r="I35" s="45">
        <f>I36</f>
        <v>1000</v>
      </c>
      <c r="J35" s="45">
        <f>J36</f>
        <v>0</v>
      </c>
    </row>
    <row r="36" spans="1:10" ht="30" customHeight="1">
      <c r="A36" s="18" t="s">
        <v>80</v>
      </c>
      <c r="B36" s="2" t="s">
        <v>114</v>
      </c>
      <c r="C36" s="2" t="s">
        <v>143</v>
      </c>
      <c r="D36" s="2" t="s">
        <v>93</v>
      </c>
      <c r="E36" s="2" t="s">
        <v>78</v>
      </c>
      <c r="F36" s="2" t="s">
        <v>81</v>
      </c>
      <c r="G36" s="15">
        <f>'Ведомст. 2020-2021'!I62</f>
        <v>1000</v>
      </c>
      <c r="H36" s="15">
        <f>'Ведомст. 2020-2021'!J144</f>
        <v>0</v>
      </c>
      <c r="I36" s="15">
        <f>'Ведомст. 2020-2021'!K62</f>
        <v>1000</v>
      </c>
      <c r="J36" s="15">
        <f>'Ведомст. 2020-2021'!L144</f>
        <v>0</v>
      </c>
    </row>
    <row r="37" spans="1:10" ht="18" customHeight="1">
      <c r="A37" s="44" t="s">
        <v>142</v>
      </c>
      <c r="B37" s="42" t="s">
        <v>43</v>
      </c>
      <c r="C37" s="42" t="s">
        <v>143</v>
      </c>
      <c r="D37" s="42" t="s">
        <v>93</v>
      </c>
      <c r="E37" s="42" t="s">
        <v>78</v>
      </c>
      <c r="F37" s="42"/>
      <c r="G37" s="45">
        <f>G38+G39+G40+G41+G43+G47</f>
        <v>1381965</v>
      </c>
      <c r="H37" s="45">
        <f>H39+H40+H41+H42+H43+H47</f>
        <v>0</v>
      </c>
      <c r="I37" s="45">
        <f>I38+I39+I40+I41+I43+I47</f>
        <v>1373740</v>
      </c>
      <c r="J37" s="45">
        <f>J39+J40+J41+J42+J43+J47</f>
        <v>0</v>
      </c>
    </row>
    <row r="38" spans="1:10" ht="18" customHeight="1">
      <c r="A38" s="18" t="s">
        <v>79</v>
      </c>
      <c r="B38" s="2" t="s">
        <v>43</v>
      </c>
      <c r="C38" s="2" t="s">
        <v>143</v>
      </c>
      <c r="D38" s="2" t="s">
        <v>93</v>
      </c>
      <c r="E38" s="2" t="s">
        <v>78</v>
      </c>
      <c r="F38" s="2" t="s">
        <v>175</v>
      </c>
      <c r="G38" s="15">
        <f>'Ведомст. 2020-2021'!I46</f>
        <v>1270217</v>
      </c>
      <c r="H38" s="45"/>
      <c r="I38" s="15">
        <f>'Ведомст. 2020-2021'!K46</f>
        <v>1270217</v>
      </c>
      <c r="J38" s="45"/>
    </row>
    <row r="39" spans="1:10" ht="18" customHeight="1" hidden="1">
      <c r="A39" s="18" t="s">
        <v>79</v>
      </c>
      <c r="B39" s="2" t="s">
        <v>43</v>
      </c>
      <c r="C39" s="2" t="s">
        <v>143</v>
      </c>
      <c r="D39" s="2" t="s">
        <v>93</v>
      </c>
      <c r="E39" s="2" t="s">
        <v>78</v>
      </c>
      <c r="F39" s="2" t="s">
        <v>0</v>
      </c>
      <c r="G39" s="15">
        <v>0</v>
      </c>
      <c r="H39" s="15">
        <f>'Ведомст. 2020-2021'!J12+'Ведомст. 2020-2021'!J20</f>
        <v>0</v>
      </c>
      <c r="I39" s="15">
        <v>0</v>
      </c>
      <c r="J39" s="15">
        <f>'Ведомст. 2020-2021'!L12+'Ведомст. 2020-2021'!L20</f>
        <v>0</v>
      </c>
    </row>
    <row r="40" spans="1:10" ht="30" customHeight="1">
      <c r="A40" s="18" t="s">
        <v>80</v>
      </c>
      <c r="B40" s="2" t="s">
        <v>43</v>
      </c>
      <c r="C40" s="2" t="s">
        <v>143</v>
      </c>
      <c r="D40" s="2" t="s">
        <v>93</v>
      </c>
      <c r="E40" s="2" t="s">
        <v>78</v>
      </c>
      <c r="F40" s="2" t="s">
        <v>81</v>
      </c>
      <c r="G40" s="15">
        <f>'Ведомст. 2020-2021'!I44+'Ведомст. 2020-2021'!I47</f>
        <v>19000</v>
      </c>
      <c r="H40" s="15">
        <f>'Ведомст. 2020-2021'!J21+'Ведомст. 2020-2021'!J44</f>
        <v>0</v>
      </c>
      <c r="I40" s="15">
        <f>'Ведомст. 2020-2021'!K44+'Ведомст. 2020-2021'!K47</f>
        <v>34000</v>
      </c>
      <c r="J40" s="15">
        <f>'Ведомст. 2020-2021'!L21+'Ведомст. 2020-2021'!L44</f>
        <v>0</v>
      </c>
    </row>
    <row r="41" spans="1:10" ht="18" customHeight="1" hidden="1">
      <c r="A41" s="27" t="s">
        <v>67</v>
      </c>
      <c r="B41" s="2" t="s">
        <v>43</v>
      </c>
      <c r="C41" s="2" t="s">
        <v>143</v>
      </c>
      <c r="D41" s="2" t="s">
        <v>93</v>
      </c>
      <c r="E41" s="2" t="s">
        <v>78</v>
      </c>
      <c r="F41" s="2" t="s">
        <v>68</v>
      </c>
      <c r="G41" s="15">
        <f>'Ведомст. 2020-2021'!I133</f>
        <v>0</v>
      </c>
      <c r="H41" s="15">
        <f>'Ведомст. 2020-2021'!J133</f>
        <v>0</v>
      </c>
      <c r="I41" s="15">
        <f>'Ведомст. 2020-2021'!K133</f>
        <v>0</v>
      </c>
      <c r="J41" s="15">
        <f>'Ведомст. 2020-2021'!L133</f>
        <v>0</v>
      </c>
    </row>
    <row r="42" spans="1:10" ht="30" customHeight="1" hidden="1">
      <c r="A42" s="18" t="s">
        <v>103</v>
      </c>
      <c r="B42" s="2" t="s">
        <v>43</v>
      </c>
      <c r="C42" s="2" t="s">
        <v>78</v>
      </c>
      <c r="D42" s="2" t="s">
        <v>93</v>
      </c>
      <c r="E42" s="2"/>
      <c r="F42" s="2" t="s">
        <v>66</v>
      </c>
      <c r="G42" s="15">
        <v>0</v>
      </c>
      <c r="H42" s="15">
        <v>0</v>
      </c>
      <c r="I42" s="15">
        <v>0</v>
      </c>
      <c r="J42" s="15">
        <v>0</v>
      </c>
    </row>
    <row r="43" spans="1:10" ht="18" customHeight="1" hidden="1">
      <c r="A43" s="18" t="s">
        <v>82</v>
      </c>
      <c r="B43" s="2" t="s">
        <v>43</v>
      </c>
      <c r="C43" s="2" t="s">
        <v>143</v>
      </c>
      <c r="D43" s="2" t="s">
        <v>93</v>
      </c>
      <c r="E43" s="2" t="s">
        <v>78</v>
      </c>
      <c r="F43" s="2" t="s">
        <v>83</v>
      </c>
      <c r="G43" s="15">
        <f>'Ведомст. 2020-2021'!I48</f>
        <v>0</v>
      </c>
      <c r="H43" s="15">
        <f>'Ведомст. 2020-2021'!J22</f>
        <v>0</v>
      </c>
      <c r="I43" s="15">
        <f>'Ведомст. 2020-2021'!K48</f>
        <v>0</v>
      </c>
      <c r="J43" s="15">
        <f>'Ведомст. 2020-2021'!L22</f>
        <v>0</v>
      </c>
    </row>
    <row r="44" spans="1:10" ht="30" customHeight="1" hidden="1">
      <c r="A44" s="18" t="s">
        <v>92</v>
      </c>
      <c r="B44" s="2" t="s">
        <v>30</v>
      </c>
      <c r="C44" s="2"/>
      <c r="D44" s="2" t="s">
        <v>93</v>
      </c>
      <c r="E44" s="2"/>
      <c r="F44" s="2"/>
      <c r="G44" s="15"/>
      <c r="H44" s="15"/>
      <c r="I44" s="15"/>
      <c r="J44" s="15"/>
    </row>
    <row r="45" spans="1:10" ht="30" customHeight="1" hidden="1">
      <c r="A45" s="18" t="s">
        <v>94</v>
      </c>
      <c r="B45" s="2" t="s">
        <v>30</v>
      </c>
      <c r="C45" s="2" t="s">
        <v>78</v>
      </c>
      <c r="D45" s="2" t="s">
        <v>93</v>
      </c>
      <c r="E45" s="2"/>
      <c r="F45" s="2" t="s">
        <v>57</v>
      </c>
      <c r="G45" s="15"/>
      <c r="H45" s="15"/>
      <c r="I45" s="15"/>
      <c r="J45" s="15"/>
    </row>
    <row r="46" spans="1:10" ht="18" customHeight="1" hidden="1">
      <c r="A46" s="18" t="s">
        <v>95</v>
      </c>
      <c r="B46" s="2" t="s">
        <v>30</v>
      </c>
      <c r="C46" s="2" t="s">
        <v>78</v>
      </c>
      <c r="D46" s="2" t="s">
        <v>93</v>
      </c>
      <c r="E46" s="2"/>
      <c r="F46" s="2" t="s">
        <v>81</v>
      </c>
      <c r="G46" s="15"/>
      <c r="H46" s="15"/>
      <c r="I46" s="15"/>
      <c r="J46" s="15"/>
    </row>
    <row r="47" spans="1:10" ht="18" customHeight="1">
      <c r="A47" s="18" t="s">
        <v>64</v>
      </c>
      <c r="B47" s="2" t="s">
        <v>43</v>
      </c>
      <c r="C47" s="2" t="s">
        <v>143</v>
      </c>
      <c r="D47" s="2" t="s">
        <v>93</v>
      </c>
      <c r="E47" s="2" t="s">
        <v>78</v>
      </c>
      <c r="F47" s="2" t="s">
        <v>65</v>
      </c>
      <c r="G47" s="15">
        <f>'Ведомст. 2020-2021'!I30</f>
        <v>92748</v>
      </c>
      <c r="H47" s="15">
        <f>'Ведомст. 2020-2021'!J30</f>
        <v>0</v>
      </c>
      <c r="I47" s="15">
        <f>'Ведомст. 2020-2021'!K30</f>
        <v>69523</v>
      </c>
      <c r="J47" s="15">
        <f>'Ведомст. 2020-2021'!L30</f>
        <v>0</v>
      </c>
    </row>
    <row r="48" spans="1:10" ht="18" customHeight="1">
      <c r="A48" s="1" t="s">
        <v>36</v>
      </c>
      <c r="B48" s="2"/>
      <c r="C48" s="2"/>
      <c r="D48" s="2"/>
      <c r="E48" s="2"/>
      <c r="F48" s="2"/>
      <c r="G48" s="47">
        <f>G10+G13+G15+G17+G19+G21+G23+G25+G27+G29+G33+G35+G37</f>
        <v>11595312</v>
      </c>
      <c r="H48" s="47">
        <f>H10+H13+H15+H17+H19+H21+H23+H25+H29+H33+H35+H37</f>
        <v>0</v>
      </c>
      <c r="I48" s="47">
        <f>I10+I13+I15+I17+I19+I21+I23+I25+I27+I29+I33+I35+I37</f>
        <v>12160180</v>
      </c>
      <c r="J48" s="47">
        <f>J10+J13+J15+J17+J19+J21+J23+J25+J29+J33+J35+J37</f>
        <v>0</v>
      </c>
    </row>
    <row r="49" spans="1:10" ht="18" customHeight="1">
      <c r="A49" s="25" t="s">
        <v>135</v>
      </c>
      <c r="G49" s="34">
        <f>'Ведомст. 2020-2021'!I152</f>
        <v>297316</v>
      </c>
      <c r="H49" s="34"/>
      <c r="I49" s="48">
        <f>'Ведомст. 2020-2021'!K152</f>
        <v>640010</v>
      </c>
      <c r="J49" s="28"/>
    </row>
    <row r="50" spans="1:10" ht="15.75" customHeight="1">
      <c r="A50" s="33" t="s">
        <v>36</v>
      </c>
      <c r="G50" s="35">
        <f>SUM(G48:G49)</f>
        <v>11892628</v>
      </c>
      <c r="H50" s="35">
        <f>SUM(H48:H49)</f>
        <v>0</v>
      </c>
      <c r="I50" s="36">
        <f>SUM(I48:I49)</f>
        <v>12800190</v>
      </c>
      <c r="J50" s="36">
        <f>SUM(J48:J49)</f>
        <v>0</v>
      </c>
    </row>
    <row r="51" ht="15.75" customHeight="1"/>
    <row r="52" ht="15.75" customHeight="1"/>
    <row r="53" ht="15.75" customHeight="1"/>
    <row r="54" ht="15.75" customHeight="1"/>
    <row r="55" ht="15.75" customHeight="1"/>
    <row r="56" ht="24.75" customHeight="1" hidden="1"/>
    <row r="57" ht="15.75" customHeight="1"/>
    <row r="58" ht="15.75" customHeight="1"/>
    <row r="59" ht="15.75" customHeight="1"/>
    <row r="60" ht="30" customHeight="1"/>
    <row r="61" ht="15.75" customHeight="1"/>
    <row r="62" ht="30" customHeight="1"/>
    <row r="63" ht="30" customHeight="1" hidden="1"/>
    <row r="64" ht="24.75" customHeight="1" hidden="1"/>
    <row r="65" ht="24.75" customHeight="1" hidden="1"/>
    <row r="66" ht="15.75" customHeight="1"/>
    <row r="67" ht="15.75" customHeight="1"/>
    <row r="68" ht="15.75" customHeight="1"/>
    <row r="69" ht="30" customHeight="1"/>
    <row r="70" ht="15.75" customHeight="1"/>
    <row r="71" ht="30" customHeight="1"/>
    <row r="72" ht="30" customHeight="1"/>
    <row r="73" ht="30" customHeight="1"/>
    <row r="74" ht="30" customHeight="1"/>
    <row r="75" ht="24.75" customHeight="1" hidden="1"/>
    <row r="76" ht="24.75" customHeight="1" hidden="1"/>
    <row r="77" ht="24.75" customHeight="1" hidden="1"/>
    <row r="78" ht="24.75" customHeight="1" hidden="1"/>
    <row r="79" ht="24.75" customHeight="1" hidden="1"/>
    <row r="80" ht="24.75" customHeight="1" hidden="1"/>
    <row r="81" ht="15.75" customHeight="1"/>
    <row r="82" ht="15.75" customHeight="1"/>
    <row r="83" ht="30" customHeight="1"/>
    <row r="84" ht="15.75" customHeight="1"/>
    <row r="85" ht="30" customHeight="1"/>
    <row r="86" ht="15.75" customHeight="1" hidden="1"/>
    <row r="87" ht="24.75" customHeight="1" hidden="1"/>
    <row r="88" ht="24.75" customHeight="1" hidden="1"/>
    <row r="89" ht="24.75" customHeight="1" hidden="1"/>
    <row r="90" ht="24.75" customHeight="1" hidden="1"/>
    <row r="91" ht="15.75" customHeight="1"/>
    <row r="92" ht="15.75" customHeight="1"/>
    <row r="93" ht="15.75" customHeight="1" hidden="1"/>
    <row r="94" ht="30" customHeight="1" hidden="1"/>
    <row r="95" ht="15.75" customHeight="1"/>
    <row r="96" ht="30" customHeight="1"/>
    <row r="97" ht="15.75" customHeight="1" hidden="1"/>
    <row r="98" ht="30" customHeight="1" hidden="1"/>
    <row r="99" ht="15.75" customHeight="1"/>
    <row r="100" ht="30" customHeight="1"/>
    <row r="101" ht="30" customHeight="1">
      <c r="A101" s="30"/>
    </row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48" customHeight="1"/>
    <row r="111" ht="30" customHeight="1"/>
    <row r="112" ht="45" customHeight="1"/>
    <row r="113" ht="30" customHeight="1"/>
    <row r="114" ht="15.75" customHeight="1"/>
    <row r="115" ht="15.75" customHeight="1"/>
    <row r="116" ht="45" customHeight="1"/>
    <row r="117" ht="30" customHeight="1"/>
    <row r="118" ht="30" customHeight="1" hidden="1"/>
    <row r="119" ht="30" customHeight="1" hidden="1"/>
    <row r="120" ht="30" customHeight="1" hidden="1"/>
    <row r="121" ht="30" customHeight="1" hidden="1"/>
    <row r="122" ht="30" customHeight="1" hidden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24.75" customHeight="1" hidden="1"/>
    <row r="130" ht="24.75" customHeight="1" hidden="1"/>
    <row r="131" ht="15.75" customHeight="1"/>
    <row r="132" ht="15.75" customHeight="1"/>
    <row r="133" ht="15.75" customHeight="1"/>
    <row r="134" ht="15.75" customHeight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/>
    <row r="141" ht="24.75" customHeight="1"/>
    <row r="142" ht="24.75" customHeight="1" hidden="1"/>
    <row r="143" ht="24.75" customHeight="1" hidden="1"/>
    <row r="144" ht="30" customHeight="1"/>
    <row r="145" ht="30" customHeight="1"/>
    <row r="146" ht="15.75" customHeight="1"/>
    <row r="147" ht="30" customHeight="1"/>
    <row r="148" ht="30" customHeight="1" hidden="1"/>
    <row r="149" ht="15.75" customHeight="1" hidden="1"/>
    <row r="150" ht="15.75" customHeight="1" hidden="1"/>
    <row r="151" ht="15.75" customHeight="1" hidden="1"/>
    <row r="152" ht="24.75" customHeight="1"/>
  </sheetData>
  <sheetProtection/>
  <mergeCells count="8">
    <mergeCell ref="A8:A9"/>
    <mergeCell ref="B8:D9"/>
    <mergeCell ref="F8:F9"/>
    <mergeCell ref="G8:J8"/>
    <mergeCell ref="B2:J2"/>
    <mergeCell ref="A4:J4"/>
    <mergeCell ref="A5:J5"/>
    <mergeCell ref="A6:J6"/>
  </mergeCells>
  <printOptions/>
  <pageMargins left="0.2362204724409449" right="0.2362204724409449" top="0.2362204724409449" bottom="0.2362204724409449" header="0.1968503937007874" footer="0.1968503937007874"/>
  <pageSetup fitToHeight="3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B1">
      <selection activeCell="R123" sqref="R123"/>
    </sheetView>
  </sheetViews>
  <sheetFormatPr defaultColWidth="9.140625" defaultRowHeight="12.75"/>
  <cols>
    <col min="1" max="1" width="0" style="0" hidden="1" customWidth="1"/>
    <col min="2" max="2" width="28.00390625" style="0" customWidth="1"/>
    <col min="6" max="6" width="6.7109375" style="0" customWidth="1"/>
    <col min="12" max="12" width="16.7109375" style="0" customWidth="1"/>
    <col min="13" max="14" width="0" style="0" hidden="1" customWidth="1"/>
  </cols>
  <sheetData>
    <row r="1" spans="1:12" ht="15.75">
      <c r="A1" s="389" t="s">
        <v>200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ht="15.75">
      <c r="A2" s="389" t="s">
        <v>201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1:12" ht="15.75" customHeight="1" hidden="1">
      <c r="A3" s="88"/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5.75">
      <c r="A4" s="390" t="s">
        <v>202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</row>
    <row r="5" spans="1:12" ht="15.75">
      <c r="A5" s="88"/>
      <c r="B5" s="390" t="s">
        <v>203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</row>
    <row r="6" spans="1:12" ht="26.25" customHeight="1">
      <c r="A6" s="88"/>
      <c r="B6" s="394" t="s">
        <v>396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</row>
    <row r="7" spans="1:12" ht="6" customHeight="1">
      <c r="A7" s="88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4" ht="15" customHeight="1">
      <c r="A8" s="362" t="s">
        <v>204</v>
      </c>
      <c r="B8" s="371" t="s">
        <v>205</v>
      </c>
      <c r="C8" s="387" t="s">
        <v>206</v>
      </c>
      <c r="D8" s="391"/>
      <c r="E8" s="391"/>
      <c r="F8" s="391"/>
      <c r="G8" s="391"/>
      <c r="H8" s="391"/>
      <c r="I8" s="392" t="s">
        <v>207</v>
      </c>
      <c r="J8" s="392" t="s">
        <v>208</v>
      </c>
      <c r="K8" s="392" t="s">
        <v>209</v>
      </c>
      <c r="L8" s="371" t="s">
        <v>210</v>
      </c>
      <c r="M8" s="371"/>
      <c r="N8" s="371"/>
    </row>
    <row r="9" spans="1:14" ht="33.75" customHeight="1">
      <c r="A9" s="362"/>
      <c r="B9" s="371"/>
      <c r="C9" s="8" t="s">
        <v>211</v>
      </c>
      <c r="D9" s="387" t="s">
        <v>212</v>
      </c>
      <c r="E9" s="391"/>
      <c r="F9" s="388"/>
      <c r="G9" s="8" t="s">
        <v>213</v>
      </c>
      <c r="H9" s="87" t="s">
        <v>214</v>
      </c>
      <c r="I9" s="393"/>
      <c r="J9" s="393"/>
      <c r="K9" s="393"/>
      <c r="L9" s="371"/>
      <c r="M9" s="371"/>
      <c r="N9" s="371"/>
    </row>
    <row r="10" spans="1:14" ht="15.75" customHeight="1" hidden="1">
      <c r="A10" s="92"/>
      <c r="B10" s="93" t="s">
        <v>215</v>
      </c>
      <c r="C10" s="94" t="s">
        <v>216</v>
      </c>
      <c r="D10" s="95">
        <v>99</v>
      </c>
      <c r="E10" s="96" t="s">
        <v>143</v>
      </c>
      <c r="F10" s="97" t="s">
        <v>217</v>
      </c>
      <c r="G10" s="98" t="s">
        <v>218</v>
      </c>
      <c r="H10" s="95">
        <v>211</v>
      </c>
      <c r="I10" s="99" t="s">
        <v>219</v>
      </c>
      <c r="J10" s="100" t="s">
        <v>220</v>
      </c>
      <c r="K10" s="99">
        <v>500</v>
      </c>
      <c r="L10" s="101"/>
      <c r="M10" s="101"/>
      <c r="N10" s="101"/>
    </row>
    <row r="11" spans="1:14" ht="15.75" customHeight="1" hidden="1">
      <c r="A11" s="92"/>
      <c r="B11" s="93" t="s">
        <v>221</v>
      </c>
      <c r="C11" s="94" t="s">
        <v>216</v>
      </c>
      <c r="D11" s="95">
        <v>99</v>
      </c>
      <c r="E11" s="96" t="s">
        <v>143</v>
      </c>
      <c r="F11" s="97" t="s">
        <v>217</v>
      </c>
      <c r="G11" s="98" t="s">
        <v>222</v>
      </c>
      <c r="H11" s="95">
        <v>213</v>
      </c>
      <c r="I11" s="99" t="s">
        <v>219</v>
      </c>
      <c r="J11" s="100" t="s">
        <v>220</v>
      </c>
      <c r="K11" s="99">
        <v>500</v>
      </c>
      <c r="L11" s="101"/>
      <c r="M11" s="101"/>
      <c r="N11" s="101"/>
    </row>
    <row r="12" spans="1:14" ht="15.75" customHeight="1" hidden="1">
      <c r="A12" s="92"/>
      <c r="B12" s="80" t="s">
        <v>223</v>
      </c>
      <c r="C12" s="94" t="s">
        <v>216</v>
      </c>
      <c r="D12" s="95">
        <v>99</v>
      </c>
      <c r="E12" s="96" t="s">
        <v>143</v>
      </c>
      <c r="F12" s="97" t="s">
        <v>217</v>
      </c>
      <c r="G12" s="98" t="s">
        <v>224</v>
      </c>
      <c r="H12" s="95">
        <v>212</v>
      </c>
      <c r="I12" s="99" t="s">
        <v>219</v>
      </c>
      <c r="J12" s="100" t="s">
        <v>220</v>
      </c>
      <c r="K12" s="99">
        <v>500</v>
      </c>
      <c r="L12" s="101"/>
      <c r="M12" s="101"/>
      <c r="N12" s="101"/>
    </row>
    <row r="13" spans="1:14" ht="15.75" customHeight="1" hidden="1">
      <c r="A13" s="92"/>
      <c r="B13" s="93" t="s">
        <v>225</v>
      </c>
      <c r="C13" s="94" t="s">
        <v>226</v>
      </c>
      <c r="D13" s="102" t="s">
        <v>19</v>
      </c>
      <c r="E13" s="96" t="s">
        <v>143</v>
      </c>
      <c r="F13" s="97" t="s">
        <v>227</v>
      </c>
      <c r="G13" s="98" t="s">
        <v>62</v>
      </c>
      <c r="H13" s="95">
        <v>226</v>
      </c>
      <c r="I13" s="99" t="s">
        <v>219</v>
      </c>
      <c r="J13" s="100" t="s">
        <v>220</v>
      </c>
      <c r="K13" s="99">
        <v>500</v>
      </c>
      <c r="L13" s="103"/>
      <c r="M13" s="103"/>
      <c r="N13" s="103"/>
    </row>
    <row r="14" spans="1:14" ht="15.75" customHeight="1" hidden="1">
      <c r="A14" s="92"/>
      <c r="B14" s="93" t="s">
        <v>225</v>
      </c>
      <c r="C14" s="94" t="s">
        <v>226</v>
      </c>
      <c r="D14" s="102" t="s">
        <v>19</v>
      </c>
      <c r="E14" s="96" t="s">
        <v>143</v>
      </c>
      <c r="F14" s="97" t="s">
        <v>228</v>
      </c>
      <c r="G14" s="98" t="s">
        <v>62</v>
      </c>
      <c r="H14" s="95">
        <v>340</v>
      </c>
      <c r="I14" s="99" t="s">
        <v>219</v>
      </c>
      <c r="J14" s="100" t="s">
        <v>220</v>
      </c>
      <c r="K14" s="99">
        <v>500</v>
      </c>
      <c r="L14" s="103"/>
      <c r="M14" s="103"/>
      <c r="N14" s="103"/>
    </row>
    <row r="15" spans="1:14" ht="15.75" customHeight="1" hidden="1">
      <c r="A15" s="92"/>
      <c r="B15" s="80" t="s">
        <v>223</v>
      </c>
      <c r="C15" s="94" t="s">
        <v>226</v>
      </c>
      <c r="D15" s="95">
        <v>12</v>
      </c>
      <c r="E15" s="96" t="s">
        <v>143</v>
      </c>
      <c r="F15" s="97" t="s">
        <v>217</v>
      </c>
      <c r="G15" s="98" t="s">
        <v>224</v>
      </c>
      <c r="H15" s="95">
        <v>212</v>
      </c>
      <c r="I15" s="99" t="s">
        <v>219</v>
      </c>
      <c r="J15" s="100" t="s">
        <v>220</v>
      </c>
      <c r="K15" s="99">
        <v>500</v>
      </c>
      <c r="L15" s="101"/>
      <c r="M15" s="101"/>
      <c r="N15" s="101"/>
    </row>
    <row r="16" spans="1:14" ht="15.75" customHeight="1" hidden="1">
      <c r="A16" s="92"/>
      <c r="B16" s="80" t="s">
        <v>229</v>
      </c>
      <c r="C16" s="94" t="s">
        <v>226</v>
      </c>
      <c r="D16" s="95">
        <v>12</v>
      </c>
      <c r="E16" s="96" t="s">
        <v>143</v>
      </c>
      <c r="F16" s="97" t="s">
        <v>230</v>
      </c>
      <c r="G16" s="98" t="s">
        <v>62</v>
      </c>
      <c r="H16" s="95">
        <v>222</v>
      </c>
      <c r="I16" s="99" t="s">
        <v>219</v>
      </c>
      <c r="J16" s="100" t="s">
        <v>220</v>
      </c>
      <c r="K16" s="99">
        <v>500</v>
      </c>
      <c r="L16" s="101"/>
      <c r="M16" s="101"/>
      <c r="N16" s="101"/>
    </row>
    <row r="17" spans="1:14" ht="15.75" customHeight="1" hidden="1">
      <c r="A17" s="92"/>
      <c r="B17" s="80" t="s">
        <v>231</v>
      </c>
      <c r="C17" s="94" t="s">
        <v>226</v>
      </c>
      <c r="D17" s="95">
        <v>12</v>
      </c>
      <c r="E17" s="96" t="s">
        <v>143</v>
      </c>
      <c r="F17" s="97" t="s">
        <v>230</v>
      </c>
      <c r="G17" s="98" t="s">
        <v>62</v>
      </c>
      <c r="H17" s="95">
        <v>226</v>
      </c>
      <c r="I17" s="99" t="s">
        <v>219</v>
      </c>
      <c r="J17" s="100" t="s">
        <v>220</v>
      </c>
      <c r="K17" s="99">
        <v>500</v>
      </c>
      <c r="L17" s="101"/>
      <c r="M17" s="101"/>
      <c r="N17" s="101"/>
    </row>
    <row r="18" spans="1:14" ht="15.75" customHeight="1" hidden="1">
      <c r="A18" s="92"/>
      <c r="B18" s="93" t="s">
        <v>215</v>
      </c>
      <c r="C18" s="94" t="s">
        <v>226</v>
      </c>
      <c r="D18" s="95">
        <v>12</v>
      </c>
      <c r="E18" s="96" t="s">
        <v>143</v>
      </c>
      <c r="F18" s="97" t="s">
        <v>217</v>
      </c>
      <c r="G18" s="98" t="s">
        <v>218</v>
      </c>
      <c r="H18" s="95">
        <v>211</v>
      </c>
      <c r="I18" s="99" t="s">
        <v>219</v>
      </c>
      <c r="J18" s="100" t="s">
        <v>220</v>
      </c>
      <c r="K18" s="99">
        <v>500</v>
      </c>
      <c r="L18" s="101"/>
      <c r="M18" s="101"/>
      <c r="N18" s="101"/>
    </row>
    <row r="19" spans="1:14" ht="15.75" customHeight="1" hidden="1">
      <c r="A19" s="92"/>
      <c r="B19" s="80" t="s">
        <v>223</v>
      </c>
      <c r="C19" s="94" t="s">
        <v>226</v>
      </c>
      <c r="D19" s="95">
        <v>12</v>
      </c>
      <c r="E19" s="96" t="s">
        <v>143</v>
      </c>
      <c r="F19" s="97" t="s">
        <v>217</v>
      </c>
      <c r="G19" s="98" t="s">
        <v>224</v>
      </c>
      <c r="H19" s="95">
        <v>212</v>
      </c>
      <c r="I19" s="99" t="s">
        <v>219</v>
      </c>
      <c r="J19" s="100" t="s">
        <v>220</v>
      </c>
      <c r="K19" s="99">
        <v>500</v>
      </c>
      <c r="L19" s="101"/>
      <c r="M19" s="101"/>
      <c r="N19" s="101"/>
    </row>
    <row r="20" spans="1:14" ht="15.75" customHeight="1" hidden="1">
      <c r="A20" s="92"/>
      <c r="B20" s="93" t="s">
        <v>221</v>
      </c>
      <c r="C20" s="94" t="s">
        <v>226</v>
      </c>
      <c r="D20" s="95">
        <v>12</v>
      </c>
      <c r="E20" s="96" t="s">
        <v>143</v>
      </c>
      <c r="F20" s="97" t="s">
        <v>217</v>
      </c>
      <c r="G20" s="98" t="s">
        <v>222</v>
      </c>
      <c r="H20" s="95">
        <v>213</v>
      </c>
      <c r="I20" s="99" t="s">
        <v>219</v>
      </c>
      <c r="J20" s="100" t="s">
        <v>220</v>
      </c>
      <c r="K20" s="99">
        <v>500</v>
      </c>
      <c r="L20" s="101"/>
      <c r="M20" s="101"/>
      <c r="N20" s="101"/>
    </row>
    <row r="21" spans="1:14" ht="15.75" customHeight="1" hidden="1">
      <c r="A21" s="92"/>
      <c r="B21" s="104" t="s">
        <v>232</v>
      </c>
      <c r="C21" s="94" t="s">
        <v>226</v>
      </c>
      <c r="D21" s="105">
        <v>12</v>
      </c>
      <c r="E21" s="96" t="s">
        <v>143</v>
      </c>
      <c r="F21" s="97" t="s">
        <v>217</v>
      </c>
      <c r="G21" s="98" t="s">
        <v>62</v>
      </c>
      <c r="H21" s="95">
        <v>221</v>
      </c>
      <c r="I21" s="99" t="s">
        <v>219</v>
      </c>
      <c r="J21" s="100" t="s">
        <v>220</v>
      </c>
      <c r="K21" s="99">
        <v>500</v>
      </c>
      <c r="L21" s="101"/>
      <c r="M21" s="101"/>
      <c r="N21" s="101"/>
    </row>
    <row r="22" spans="1:14" ht="15.75" customHeight="1" hidden="1">
      <c r="A22" s="92"/>
      <c r="B22" s="93" t="s">
        <v>233</v>
      </c>
      <c r="C22" s="106" t="s">
        <v>226</v>
      </c>
      <c r="D22" s="107">
        <v>12</v>
      </c>
      <c r="E22" s="108" t="s">
        <v>143</v>
      </c>
      <c r="F22" s="109" t="s">
        <v>217</v>
      </c>
      <c r="G22" s="110" t="s">
        <v>62</v>
      </c>
      <c r="H22" s="111">
        <v>223</v>
      </c>
      <c r="I22" s="112" t="s">
        <v>219</v>
      </c>
      <c r="J22" s="113" t="s">
        <v>220</v>
      </c>
      <c r="K22" s="112">
        <v>500</v>
      </c>
      <c r="L22" s="114"/>
      <c r="M22" s="114"/>
      <c r="N22" s="114"/>
    </row>
    <row r="23" spans="1:14" ht="15.75" customHeight="1" hidden="1">
      <c r="A23" s="92"/>
      <c r="B23" s="93" t="s">
        <v>234</v>
      </c>
      <c r="C23" s="94" t="s">
        <v>226</v>
      </c>
      <c r="D23" s="95">
        <v>12</v>
      </c>
      <c r="E23" s="96" t="s">
        <v>143</v>
      </c>
      <c r="F23" s="97" t="s">
        <v>217</v>
      </c>
      <c r="G23" s="98" t="s">
        <v>62</v>
      </c>
      <c r="H23" s="95">
        <v>225</v>
      </c>
      <c r="I23" s="99" t="s">
        <v>219</v>
      </c>
      <c r="J23" s="100" t="s">
        <v>220</v>
      </c>
      <c r="K23" s="99">
        <v>500</v>
      </c>
      <c r="L23" s="101"/>
      <c r="M23" s="101"/>
      <c r="N23" s="101"/>
    </row>
    <row r="24" spans="1:14" ht="15.75" customHeight="1" hidden="1">
      <c r="A24" s="92"/>
      <c r="B24" s="93" t="s">
        <v>235</v>
      </c>
      <c r="C24" s="106" t="s">
        <v>226</v>
      </c>
      <c r="D24" s="107">
        <v>12</v>
      </c>
      <c r="E24" s="108" t="s">
        <v>143</v>
      </c>
      <c r="F24" s="109" t="s">
        <v>217</v>
      </c>
      <c r="G24" s="110" t="s">
        <v>62</v>
      </c>
      <c r="H24" s="111">
        <v>226</v>
      </c>
      <c r="I24" s="112" t="s">
        <v>219</v>
      </c>
      <c r="J24" s="113" t="s">
        <v>220</v>
      </c>
      <c r="K24" s="112">
        <v>500</v>
      </c>
      <c r="L24" s="101"/>
      <c r="M24" s="101"/>
      <c r="N24" s="101"/>
    </row>
    <row r="25" spans="1:14" ht="15.75" customHeight="1" hidden="1">
      <c r="A25" s="92"/>
      <c r="B25" s="93" t="s">
        <v>236</v>
      </c>
      <c r="C25" s="106" t="s">
        <v>226</v>
      </c>
      <c r="D25" s="107">
        <v>12</v>
      </c>
      <c r="E25" s="108" t="s">
        <v>143</v>
      </c>
      <c r="F25" s="109" t="s">
        <v>217</v>
      </c>
      <c r="G25" s="110" t="s">
        <v>62</v>
      </c>
      <c r="H25" s="111">
        <v>340</v>
      </c>
      <c r="I25" s="112" t="s">
        <v>219</v>
      </c>
      <c r="J25" s="113" t="s">
        <v>220</v>
      </c>
      <c r="K25" s="112">
        <v>500</v>
      </c>
      <c r="L25" s="114"/>
      <c r="M25" s="114"/>
      <c r="N25" s="114"/>
    </row>
    <row r="26" spans="1:14" ht="15.75" customHeight="1" hidden="1">
      <c r="A26" s="92"/>
      <c r="B26" s="85" t="s">
        <v>237</v>
      </c>
      <c r="C26" s="94" t="s">
        <v>226</v>
      </c>
      <c r="D26" s="105">
        <v>12</v>
      </c>
      <c r="E26" s="96" t="s">
        <v>143</v>
      </c>
      <c r="F26" s="97" t="s">
        <v>217</v>
      </c>
      <c r="G26" s="98" t="s">
        <v>238</v>
      </c>
      <c r="H26" s="95">
        <v>290</v>
      </c>
      <c r="I26" s="99" t="s">
        <v>239</v>
      </c>
      <c r="J26" s="100" t="s">
        <v>220</v>
      </c>
      <c r="K26" s="99">
        <v>500</v>
      </c>
      <c r="L26" s="101"/>
      <c r="M26" s="101"/>
      <c r="N26" s="101"/>
    </row>
    <row r="27" spans="1:14" ht="15.75" customHeight="1" hidden="1">
      <c r="A27" s="92"/>
      <c r="B27" s="85" t="s">
        <v>240</v>
      </c>
      <c r="C27" s="94" t="s">
        <v>226</v>
      </c>
      <c r="D27" s="105">
        <v>12</v>
      </c>
      <c r="E27" s="96" t="s">
        <v>143</v>
      </c>
      <c r="F27" s="97" t="s">
        <v>217</v>
      </c>
      <c r="G27" s="98" t="s">
        <v>241</v>
      </c>
      <c r="H27" s="95">
        <v>290</v>
      </c>
      <c r="I27" s="99" t="s">
        <v>242</v>
      </c>
      <c r="J27" s="100" t="s">
        <v>220</v>
      </c>
      <c r="K27" s="99">
        <v>500</v>
      </c>
      <c r="L27" s="101"/>
      <c r="M27" s="101"/>
      <c r="N27" s="101"/>
    </row>
    <row r="28" spans="1:14" ht="17.25" customHeight="1" hidden="1">
      <c r="A28" s="92"/>
      <c r="B28" s="104" t="s">
        <v>243</v>
      </c>
      <c r="C28" s="94" t="s">
        <v>226</v>
      </c>
      <c r="D28" s="95">
        <v>12</v>
      </c>
      <c r="E28" s="96" t="s">
        <v>143</v>
      </c>
      <c r="F28" s="97" t="s">
        <v>217</v>
      </c>
      <c r="G28" s="98" t="s">
        <v>244</v>
      </c>
      <c r="H28" s="95">
        <v>290</v>
      </c>
      <c r="I28" s="99" t="s">
        <v>219</v>
      </c>
      <c r="J28" s="100" t="s">
        <v>220</v>
      </c>
      <c r="K28" s="99">
        <v>500</v>
      </c>
      <c r="L28" s="101"/>
      <c r="M28" s="101"/>
      <c r="N28" s="101"/>
    </row>
    <row r="29" spans="1:14" ht="31.5" customHeight="1" hidden="1">
      <c r="A29" s="92"/>
      <c r="B29" s="104" t="s">
        <v>245</v>
      </c>
      <c r="C29" s="94" t="s">
        <v>226</v>
      </c>
      <c r="D29" s="95">
        <v>12</v>
      </c>
      <c r="E29" s="96" t="s">
        <v>143</v>
      </c>
      <c r="F29" s="97" t="s">
        <v>217</v>
      </c>
      <c r="G29" s="98" t="s">
        <v>244</v>
      </c>
      <c r="H29" s="95">
        <v>291</v>
      </c>
      <c r="I29" s="99" t="s">
        <v>219</v>
      </c>
      <c r="J29" s="100" t="s">
        <v>220</v>
      </c>
      <c r="K29" s="99">
        <v>500</v>
      </c>
      <c r="L29" s="101"/>
      <c r="M29" s="101"/>
      <c r="N29" s="101"/>
    </row>
    <row r="30" spans="1:14" ht="34.5" customHeight="1" hidden="1">
      <c r="A30" s="92"/>
      <c r="B30" s="104" t="s">
        <v>246</v>
      </c>
      <c r="C30" s="94" t="s">
        <v>226</v>
      </c>
      <c r="D30" s="95">
        <v>12</v>
      </c>
      <c r="E30" s="96" t="s">
        <v>143</v>
      </c>
      <c r="F30" s="97" t="s">
        <v>217</v>
      </c>
      <c r="G30" s="98" t="s">
        <v>244</v>
      </c>
      <c r="H30" s="95">
        <v>292</v>
      </c>
      <c r="I30" s="99" t="s">
        <v>219</v>
      </c>
      <c r="J30" s="100" t="s">
        <v>220</v>
      </c>
      <c r="K30" s="99">
        <v>500</v>
      </c>
      <c r="L30" s="101"/>
      <c r="M30" s="101"/>
      <c r="N30" s="101"/>
    </row>
    <row r="31" spans="1:14" ht="15.75" customHeight="1">
      <c r="A31" s="92"/>
      <c r="B31" s="115" t="s">
        <v>247</v>
      </c>
      <c r="C31" s="94" t="s">
        <v>226</v>
      </c>
      <c r="D31" s="105">
        <v>99</v>
      </c>
      <c r="E31" s="96" t="s">
        <v>143</v>
      </c>
      <c r="F31" s="97" t="s">
        <v>248</v>
      </c>
      <c r="G31" s="98" t="s">
        <v>63</v>
      </c>
      <c r="H31" s="95">
        <v>251</v>
      </c>
      <c r="I31" s="99" t="s">
        <v>219</v>
      </c>
      <c r="J31" s="100" t="s">
        <v>249</v>
      </c>
      <c r="K31" s="99"/>
      <c r="L31" s="101">
        <v>-418930</v>
      </c>
      <c r="M31" s="101"/>
      <c r="N31" s="101"/>
    </row>
    <row r="32" spans="1:14" ht="15.75" customHeight="1">
      <c r="A32" s="92"/>
      <c r="B32" s="115" t="s">
        <v>247</v>
      </c>
      <c r="C32" s="94" t="s">
        <v>250</v>
      </c>
      <c r="D32" s="105">
        <v>99</v>
      </c>
      <c r="E32" s="96" t="s">
        <v>143</v>
      </c>
      <c r="F32" s="97" t="s">
        <v>248</v>
      </c>
      <c r="G32" s="98" t="s">
        <v>63</v>
      </c>
      <c r="H32" s="95">
        <v>251</v>
      </c>
      <c r="I32" s="99" t="s">
        <v>219</v>
      </c>
      <c r="J32" s="100" t="s">
        <v>249</v>
      </c>
      <c r="K32" s="99"/>
      <c r="L32" s="101">
        <v>-51565</v>
      </c>
      <c r="M32" s="101"/>
      <c r="N32" s="101"/>
    </row>
    <row r="33" spans="1:14" ht="18.75" customHeight="1" hidden="1">
      <c r="A33" s="92"/>
      <c r="B33" s="116" t="s">
        <v>251</v>
      </c>
      <c r="C33" s="94" t="s">
        <v>226</v>
      </c>
      <c r="D33" s="95">
        <v>12</v>
      </c>
      <c r="E33" s="96" t="s">
        <v>143</v>
      </c>
      <c r="F33" s="97" t="s">
        <v>217</v>
      </c>
      <c r="G33" s="98" t="s">
        <v>244</v>
      </c>
      <c r="H33" s="117">
        <v>296</v>
      </c>
      <c r="I33" s="99" t="s">
        <v>219</v>
      </c>
      <c r="J33" s="100" t="s">
        <v>220</v>
      </c>
      <c r="K33" s="99">
        <v>500</v>
      </c>
      <c r="L33" s="101"/>
      <c r="M33" s="101"/>
      <c r="N33" s="101"/>
    </row>
    <row r="34" spans="1:14" ht="15.75" customHeight="1" hidden="1">
      <c r="A34" s="92"/>
      <c r="B34" s="115" t="s">
        <v>252</v>
      </c>
      <c r="C34" s="94" t="s">
        <v>253</v>
      </c>
      <c r="D34" s="105">
        <v>99</v>
      </c>
      <c r="E34" s="96" t="s">
        <v>143</v>
      </c>
      <c r="F34" s="97" t="s">
        <v>254</v>
      </c>
      <c r="G34" s="98" t="s">
        <v>62</v>
      </c>
      <c r="H34" s="117">
        <v>226</v>
      </c>
      <c r="I34" s="99" t="s">
        <v>219</v>
      </c>
      <c r="J34" s="100" t="s">
        <v>220</v>
      </c>
      <c r="K34" s="99"/>
      <c r="L34" s="101"/>
      <c r="M34" s="101"/>
      <c r="N34" s="101"/>
    </row>
    <row r="35" spans="1:14" ht="15.75" customHeight="1" hidden="1">
      <c r="A35" s="92"/>
      <c r="B35" s="115" t="s">
        <v>252</v>
      </c>
      <c r="C35" s="94" t="s">
        <v>253</v>
      </c>
      <c r="D35" s="105">
        <v>99</v>
      </c>
      <c r="E35" s="96" t="s">
        <v>143</v>
      </c>
      <c r="F35" s="97" t="s">
        <v>254</v>
      </c>
      <c r="G35" s="98" t="s">
        <v>62</v>
      </c>
      <c r="H35" s="117">
        <v>296</v>
      </c>
      <c r="I35" s="99" t="s">
        <v>219</v>
      </c>
      <c r="J35" s="100" t="s">
        <v>220</v>
      </c>
      <c r="K35" s="99"/>
      <c r="L35" s="101"/>
      <c r="M35" s="101"/>
      <c r="N35" s="101"/>
    </row>
    <row r="36" spans="1:14" ht="15.75" customHeight="1" hidden="1">
      <c r="A36" s="92"/>
      <c r="B36" s="115" t="s">
        <v>252</v>
      </c>
      <c r="C36" s="94" t="s">
        <v>253</v>
      </c>
      <c r="D36" s="105">
        <v>99</v>
      </c>
      <c r="E36" s="96" t="s">
        <v>143</v>
      </c>
      <c r="F36" s="97" t="s">
        <v>254</v>
      </c>
      <c r="G36" s="98" t="s">
        <v>62</v>
      </c>
      <c r="H36" s="117">
        <v>340</v>
      </c>
      <c r="I36" s="99" t="s">
        <v>219</v>
      </c>
      <c r="J36" s="100" t="s">
        <v>220</v>
      </c>
      <c r="K36" s="99"/>
      <c r="L36" s="101"/>
      <c r="M36" s="101"/>
      <c r="N36" s="101"/>
    </row>
    <row r="37" spans="1:14" ht="15.75" customHeight="1" hidden="1">
      <c r="A37" s="92"/>
      <c r="B37" s="115" t="s">
        <v>255</v>
      </c>
      <c r="C37" s="118" t="s">
        <v>256</v>
      </c>
      <c r="D37" s="119">
        <v>99</v>
      </c>
      <c r="E37" s="96" t="s">
        <v>143</v>
      </c>
      <c r="F37" s="120" t="s">
        <v>257</v>
      </c>
      <c r="G37" s="121">
        <v>870</v>
      </c>
      <c r="H37" s="122">
        <v>290</v>
      </c>
      <c r="I37" s="99" t="s">
        <v>219</v>
      </c>
      <c r="J37" s="100" t="s">
        <v>258</v>
      </c>
      <c r="K37" s="85"/>
      <c r="L37" s="101"/>
      <c r="M37" s="101"/>
      <c r="N37" s="101"/>
    </row>
    <row r="38" spans="1:14" ht="15.75" customHeight="1" hidden="1">
      <c r="A38" s="92"/>
      <c r="B38" s="115" t="s">
        <v>243</v>
      </c>
      <c r="C38" s="118" t="s">
        <v>256</v>
      </c>
      <c r="D38" s="119">
        <v>99</v>
      </c>
      <c r="E38" s="96" t="s">
        <v>143</v>
      </c>
      <c r="F38" s="120" t="s">
        <v>257</v>
      </c>
      <c r="G38" s="121">
        <v>870</v>
      </c>
      <c r="H38" s="122">
        <v>290</v>
      </c>
      <c r="I38" s="99" t="s">
        <v>219</v>
      </c>
      <c r="J38" s="100" t="s">
        <v>258</v>
      </c>
      <c r="K38" s="85"/>
      <c r="L38" s="101"/>
      <c r="M38" s="101"/>
      <c r="N38" s="101"/>
    </row>
    <row r="39" spans="1:14" ht="15.75" customHeight="1" hidden="1">
      <c r="A39" s="92"/>
      <c r="B39" s="115" t="s">
        <v>259</v>
      </c>
      <c r="C39" s="118" t="s">
        <v>256</v>
      </c>
      <c r="D39" s="119">
        <v>99</v>
      </c>
      <c r="E39" s="96" t="s">
        <v>143</v>
      </c>
      <c r="F39" s="120" t="s">
        <v>257</v>
      </c>
      <c r="G39" s="121">
        <v>870</v>
      </c>
      <c r="H39" s="122">
        <v>296</v>
      </c>
      <c r="I39" s="99" t="s">
        <v>219</v>
      </c>
      <c r="J39" s="100" t="s">
        <v>258</v>
      </c>
      <c r="K39" s="85"/>
      <c r="L39" s="101"/>
      <c r="M39" s="101"/>
      <c r="N39" s="101"/>
    </row>
    <row r="40" spans="1:14" ht="16.5" customHeight="1" hidden="1">
      <c r="A40" s="92"/>
      <c r="B40" s="115" t="s">
        <v>243</v>
      </c>
      <c r="C40" s="118" t="s">
        <v>256</v>
      </c>
      <c r="D40" s="119">
        <v>99</v>
      </c>
      <c r="E40" s="96" t="s">
        <v>143</v>
      </c>
      <c r="F40" s="120" t="s">
        <v>257</v>
      </c>
      <c r="G40" s="121">
        <v>870</v>
      </c>
      <c r="H40" s="122">
        <v>296</v>
      </c>
      <c r="I40" s="99" t="s">
        <v>219</v>
      </c>
      <c r="J40" s="100" t="s">
        <v>260</v>
      </c>
      <c r="K40" s="85"/>
      <c r="L40" s="101"/>
      <c r="M40" s="101"/>
      <c r="N40" s="101"/>
    </row>
    <row r="41" spans="1:14" ht="15.75" customHeight="1" hidden="1">
      <c r="A41" s="92"/>
      <c r="B41" s="104" t="s">
        <v>225</v>
      </c>
      <c r="C41" s="98" t="s">
        <v>261</v>
      </c>
      <c r="D41" s="102" t="s">
        <v>19</v>
      </c>
      <c r="E41" s="96" t="s">
        <v>143</v>
      </c>
      <c r="F41" s="97" t="s">
        <v>262</v>
      </c>
      <c r="G41" s="98" t="s">
        <v>62</v>
      </c>
      <c r="H41" s="117">
        <v>226</v>
      </c>
      <c r="I41" s="99" t="s">
        <v>219</v>
      </c>
      <c r="J41" s="100" t="s">
        <v>220</v>
      </c>
      <c r="K41" s="99"/>
      <c r="L41" s="103"/>
      <c r="M41" s="103"/>
      <c r="N41" s="103"/>
    </row>
    <row r="42" spans="1:14" ht="15.75" customHeight="1" hidden="1">
      <c r="A42" s="92"/>
      <c r="B42" s="104" t="s">
        <v>225</v>
      </c>
      <c r="C42" s="98" t="s">
        <v>261</v>
      </c>
      <c r="D42" s="102" t="s">
        <v>19</v>
      </c>
      <c r="E42" s="96" t="s">
        <v>143</v>
      </c>
      <c r="F42" s="97" t="s">
        <v>230</v>
      </c>
      <c r="G42" s="98" t="s">
        <v>62</v>
      </c>
      <c r="H42" s="117">
        <v>340</v>
      </c>
      <c r="I42" s="99" t="s">
        <v>219</v>
      </c>
      <c r="J42" s="100" t="s">
        <v>220</v>
      </c>
      <c r="K42" s="99"/>
      <c r="L42" s="103"/>
      <c r="M42" s="103"/>
      <c r="N42" s="103"/>
    </row>
    <row r="43" spans="1:14" ht="15.75" customHeight="1" hidden="1">
      <c r="A43" s="92"/>
      <c r="B43" s="115" t="s">
        <v>229</v>
      </c>
      <c r="C43" s="94" t="s">
        <v>261</v>
      </c>
      <c r="D43" s="102" t="s">
        <v>20</v>
      </c>
      <c r="E43" s="96" t="s">
        <v>143</v>
      </c>
      <c r="F43" s="97" t="s">
        <v>263</v>
      </c>
      <c r="G43" s="98" t="s">
        <v>62</v>
      </c>
      <c r="H43" s="117">
        <v>222</v>
      </c>
      <c r="I43" s="99" t="s">
        <v>219</v>
      </c>
      <c r="J43" s="100" t="s">
        <v>220</v>
      </c>
      <c r="K43" s="85"/>
      <c r="L43" s="101"/>
      <c r="M43" s="101"/>
      <c r="N43" s="101"/>
    </row>
    <row r="44" spans="1:14" ht="29.25" customHeight="1" hidden="1">
      <c r="A44" s="92"/>
      <c r="B44" s="104" t="s">
        <v>264</v>
      </c>
      <c r="C44" s="94" t="s">
        <v>261</v>
      </c>
      <c r="D44" s="102" t="s">
        <v>20</v>
      </c>
      <c r="E44" s="96" t="s">
        <v>143</v>
      </c>
      <c r="F44" s="97" t="s">
        <v>263</v>
      </c>
      <c r="G44" s="98" t="s">
        <v>62</v>
      </c>
      <c r="H44" s="117">
        <v>296</v>
      </c>
      <c r="I44" s="99" t="s">
        <v>219</v>
      </c>
      <c r="J44" s="100" t="s">
        <v>220</v>
      </c>
      <c r="K44" s="94"/>
      <c r="L44" s="101"/>
      <c r="M44" s="101"/>
      <c r="N44" s="101"/>
    </row>
    <row r="45" spans="1:14" ht="15.75" customHeight="1" hidden="1">
      <c r="A45" s="92"/>
      <c r="B45" s="115" t="s">
        <v>265</v>
      </c>
      <c r="C45" s="118" t="s">
        <v>256</v>
      </c>
      <c r="D45" s="119">
        <v>99</v>
      </c>
      <c r="E45" s="96" t="s">
        <v>143</v>
      </c>
      <c r="F45" s="120" t="s">
        <v>257</v>
      </c>
      <c r="G45" s="121">
        <v>870</v>
      </c>
      <c r="H45" s="122">
        <v>296</v>
      </c>
      <c r="I45" s="99" t="s">
        <v>219</v>
      </c>
      <c r="J45" s="100" t="s">
        <v>260</v>
      </c>
      <c r="K45" s="85"/>
      <c r="L45" s="101"/>
      <c r="M45" s="101"/>
      <c r="N45" s="101"/>
    </row>
    <row r="46" spans="1:14" ht="19.5" customHeight="1" hidden="1">
      <c r="A46" s="92"/>
      <c r="B46" s="104" t="s">
        <v>243</v>
      </c>
      <c r="C46" s="94" t="s">
        <v>261</v>
      </c>
      <c r="D46" s="102" t="s">
        <v>20</v>
      </c>
      <c r="E46" s="96" t="s">
        <v>143</v>
      </c>
      <c r="F46" s="97" t="s">
        <v>263</v>
      </c>
      <c r="G46" s="98" t="s">
        <v>62</v>
      </c>
      <c r="H46" s="117">
        <v>290</v>
      </c>
      <c r="I46" s="99" t="s">
        <v>219</v>
      </c>
      <c r="J46" s="100" t="s">
        <v>220</v>
      </c>
      <c r="K46" s="94"/>
      <c r="L46" s="101"/>
      <c r="M46" s="101"/>
      <c r="N46" s="101"/>
    </row>
    <row r="47" spans="1:14" ht="27.75" customHeight="1" hidden="1">
      <c r="A47" s="92"/>
      <c r="B47" s="104" t="s">
        <v>266</v>
      </c>
      <c r="C47" s="94" t="s">
        <v>261</v>
      </c>
      <c r="D47" s="102" t="s">
        <v>20</v>
      </c>
      <c r="E47" s="96" t="s">
        <v>143</v>
      </c>
      <c r="F47" s="97" t="s">
        <v>263</v>
      </c>
      <c r="G47" s="98" t="s">
        <v>62</v>
      </c>
      <c r="H47" s="117">
        <v>296</v>
      </c>
      <c r="I47" s="99" t="s">
        <v>219</v>
      </c>
      <c r="J47" s="100" t="s">
        <v>220</v>
      </c>
      <c r="K47" s="94"/>
      <c r="L47" s="101"/>
      <c r="M47" s="101"/>
      <c r="N47" s="101"/>
    </row>
    <row r="48" spans="1:14" ht="31.5" customHeight="1" hidden="1">
      <c r="A48" s="92"/>
      <c r="B48" s="104" t="s">
        <v>267</v>
      </c>
      <c r="C48" s="94" t="s">
        <v>261</v>
      </c>
      <c r="D48" s="102" t="s">
        <v>20</v>
      </c>
      <c r="E48" s="96" t="s">
        <v>143</v>
      </c>
      <c r="F48" s="97" t="s">
        <v>263</v>
      </c>
      <c r="G48" s="98" t="s">
        <v>62</v>
      </c>
      <c r="H48" s="117">
        <v>226</v>
      </c>
      <c r="I48" s="99" t="s">
        <v>219</v>
      </c>
      <c r="J48" s="100" t="s">
        <v>220</v>
      </c>
      <c r="K48" s="94"/>
      <c r="L48" s="101"/>
      <c r="M48" s="101"/>
      <c r="N48" s="101"/>
    </row>
    <row r="49" spans="1:14" ht="15.75" customHeight="1" hidden="1">
      <c r="A49" s="92"/>
      <c r="B49" s="104" t="s">
        <v>268</v>
      </c>
      <c r="C49" s="94" t="s">
        <v>261</v>
      </c>
      <c r="D49" s="102" t="s">
        <v>20</v>
      </c>
      <c r="E49" s="96" t="s">
        <v>143</v>
      </c>
      <c r="F49" s="97" t="s">
        <v>263</v>
      </c>
      <c r="G49" s="98" t="s">
        <v>62</v>
      </c>
      <c r="H49" s="117">
        <v>340</v>
      </c>
      <c r="I49" s="99" t="s">
        <v>219</v>
      </c>
      <c r="J49" s="100" t="s">
        <v>220</v>
      </c>
      <c r="K49" s="94"/>
      <c r="L49" s="101"/>
      <c r="M49" s="101"/>
      <c r="N49" s="101"/>
    </row>
    <row r="50" spans="1:14" ht="18" customHeight="1" hidden="1">
      <c r="A50" s="92"/>
      <c r="B50" s="104" t="s">
        <v>269</v>
      </c>
      <c r="C50" s="94" t="s">
        <v>261</v>
      </c>
      <c r="D50" s="102" t="s">
        <v>28</v>
      </c>
      <c r="E50" s="96" t="s">
        <v>143</v>
      </c>
      <c r="F50" s="97" t="s">
        <v>270</v>
      </c>
      <c r="G50" s="98" t="s">
        <v>271</v>
      </c>
      <c r="H50" s="117">
        <v>225</v>
      </c>
      <c r="I50" s="99" t="s">
        <v>219</v>
      </c>
      <c r="J50" s="100" t="s">
        <v>220</v>
      </c>
      <c r="K50" s="99"/>
      <c r="L50" s="101"/>
      <c r="M50" s="101"/>
      <c r="N50" s="101"/>
    </row>
    <row r="51" spans="1:14" ht="17.25" customHeight="1" hidden="1">
      <c r="A51" s="92"/>
      <c r="B51" s="104" t="s">
        <v>272</v>
      </c>
      <c r="C51" s="94" t="s">
        <v>261</v>
      </c>
      <c r="D51" s="102" t="s">
        <v>28</v>
      </c>
      <c r="E51" s="96" t="s">
        <v>143</v>
      </c>
      <c r="F51" s="97" t="s">
        <v>273</v>
      </c>
      <c r="G51" s="98" t="s">
        <v>62</v>
      </c>
      <c r="H51" s="117">
        <v>226</v>
      </c>
      <c r="I51" s="99" t="s">
        <v>219</v>
      </c>
      <c r="J51" s="100" t="s">
        <v>220</v>
      </c>
      <c r="K51" s="99"/>
      <c r="L51" s="101"/>
      <c r="M51" s="101"/>
      <c r="N51" s="101"/>
    </row>
    <row r="52" spans="1:14" ht="15.75" customHeight="1" hidden="1">
      <c r="A52" s="92"/>
      <c r="B52" s="104" t="s">
        <v>274</v>
      </c>
      <c r="C52" s="94" t="s">
        <v>261</v>
      </c>
      <c r="D52" s="105">
        <v>12</v>
      </c>
      <c r="E52" s="96" t="s">
        <v>143</v>
      </c>
      <c r="F52" s="97" t="s">
        <v>146</v>
      </c>
      <c r="G52" s="98" t="s">
        <v>62</v>
      </c>
      <c r="H52" s="117">
        <v>226</v>
      </c>
      <c r="I52" s="99" t="s">
        <v>219</v>
      </c>
      <c r="J52" s="100" t="s">
        <v>220</v>
      </c>
      <c r="K52" s="99"/>
      <c r="L52" s="101"/>
      <c r="M52" s="101"/>
      <c r="N52" s="101"/>
    </row>
    <row r="53" spans="1:14" ht="15.75" customHeight="1">
      <c r="A53" s="92"/>
      <c r="B53" s="104" t="s">
        <v>247</v>
      </c>
      <c r="C53" s="94" t="s">
        <v>261</v>
      </c>
      <c r="D53" s="95">
        <v>99</v>
      </c>
      <c r="E53" s="96" t="s">
        <v>143</v>
      </c>
      <c r="F53" s="97" t="s">
        <v>248</v>
      </c>
      <c r="G53" s="98" t="s">
        <v>63</v>
      </c>
      <c r="H53" s="117">
        <v>251</v>
      </c>
      <c r="I53" s="99" t="s">
        <v>219</v>
      </c>
      <c r="J53" s="100" t="s">
        <v>249</v>
      </c>
      <c r="K53" s="99"/>
      <c r="L53" s="101">
        <v>-51764</v>
      </c>
      <c r="M53" s="101"/>
      <c r="N53" s="101"/>
    </row>
    <row r="54" spans="1:14" ht="15.75" customHeight="1" hidden="1">
      <c r="A54" s="92"/>
      <c r="B54" s="104" t="s">
        <v>275</v>
      </c>
      <c r="C54" s="94" t="s">
        <v>261</v>
      </c>
      <c r="D54" s="95">
        <v>99</v>
      </c>
      <c r="E54" s="96" t="s">
        <v>143</v>
      </c>
      <c r="F54" s="97" t="s">
        <v>270</v>
      </c>
      <c r="G54" s="98" t="s">
        <v>271</v>
      </c>
      <c r="H54" s="117">
        <v>225</v>
      </c>
      <c r="I54" s="99" t="s">
        <v>219</v>
      </c>
      <c r="J54" s="100" t="s">
        <v>276</v>
      </c>
      <c r="K54" s="99"/>
      <c r="L54" s="101"/>
      <c r="M54" s="101"/>
      <c r="N54" s="101"/>
    </row>
    <row r="55" spans="1:14" ht="15.75" customHeight="1" hidden="1">
      <c r="A55" s="92"/>
      <c r="B55" s="104" t="s">
        <v>277</v>
      </c>
      <c r="C55" s="94" t="s">
        <v>261</v>
      </c>
      <c r="D55" s="95">
        <v>99</v>
      </c>
      <c r="E55" s="96" t="s">
        <v>143</v>
      </c>
      <c r="F55" s="97" t="s">
        <v>278</v>
      </c>
      <c r="G55" s="98" t="s">
        <v>218</v>
      </c>
      <c r="H55" s="117">
        <v>211</v>
      </c>
      <c r="I55" s="99" t="s">
        <v>219</v>
      </c>
      <c r="J55" s="100" t="s">
        <v>220</v>
      </c>
      <c r="K55" s="99"/>
      <c r="L55" s="101"/>
      <c r="M55" s="101"/>
      <c r="N55" s="101"/>
    </row>
    <row r="56" spans="1:14" ht="15.75" customHeight="1" hidden="1">
      <c r="A56" s="92"/>
      <c r="B56" s="104" t="s">
        <v>221</v>
      </c>
      <c r="C56" s="94" t="s">
        <v>261</v>
      </c>
      <c r="D56" s="95">
        <v>99</v>
      </c>
      <c r="E56" s="96" t="s">
        <v>143</v>
      </c>
      <c r="F56" s="97" t="s">
        <v>278</v>
      </c>
      <c r="G56" s="98" t="s">
        <v>222</v>
      </c>
      <c r="H56" s="117">
        <v>213</v>
      </c>
      <c r="I56" s="99" t="s">
        <v>219</v>
      </c>
      <c r="J56" s="100" t="s">
        <v>220</v>
      </c>
      <c r="K56" s="99"/>
      <c r="L56" s="101"/>
      <c r="M56" s="101"/>
      <c r="N56" s="101"/>
    </row>
    <row r="57" spans="1:14" ht="15.75" customHeight="1" hidden="1">
      <c r="A57" s="92"/>
      <c r="B57" s="104" t="s">
        <v>279</v>
      </c>
      <c r="C57" s="106" t="s">
        <v>261</v>
      </c>
      <c r="D57" s="111">
        <v>99</v>
      </c>
      <c r="E57" s="108" t="s">
        <v>143</v>
      </c>
      <c r="F57" s="109" t="s">
        <v>278</v>
      </c>
      <c r="G57" s="110" t="s">
        <v>62</v>
      </c>
      <c r="H57" s="123">
        <v>223</v>
      </c>
      <c r="I57" s="112" t="s">
        <v>219</v>
      </c>
      <c r="J57" s="113" t="s">
        <v>220</v>
      </c>
      <c r="K57" s="112"/>
      <c r="L57" s="114"/>
      <c r="M57" s="114"/>
      <c r="N57" s="114"/>
    </row>
    <row r="58" spans="1:14" ht="15.75" customHeight="1" hidden="1">
      <c r="A58" s="92"/>
      <c r="B58" s="104" t="s">
        <v>280</v>
      </c>
      <c r="C58" s="94" t="s">
        <v>261</v>
      </c>
      <c r="D58" s="95">
        <v>99</v>
      </c>
      <c r="E58" s="96" t="s">
        <v>143</v>
      </c>
      <c r="F58" s="97" t="s">
        <v>278</v>
      </c>
      <c r="G58" s="98" t="s">
        <v>62</v>
      </c>
      <c r="H58" s="117">
        <v>225</v>
      </c>
      <c r="I58" s="99" t="s">
        <v>219</v>
      </c>
      <c r="J58" s="100" t="s">
        <v>220</v>
      </c>
      <c r="K58" s="99"/>
      <c r="L58" s="101"/>
      <c r="M58" s="101"/>
      <c r="N58" s="101"/>
    </row>
    <row r="59" spans="1:14" ht="18" customHeight="1" hidden="1">
      <c r="A59" s="92"/>
      <c r="B59" s="104" t="s">
        <v>281</v>
      </c>
      <c r="C59" s="94" t="s">
        <v>261</v>
      </c>
      <c r="D59" s="95">
        <v>99</v>
      </c>
      <c r="E59" s="96" t="s">
        <v>143</v>
      </c>
      <c r="F59" s="97" t="s">
        <v>278</v>
      </c>
      <c r="G59" s="98" t="s">
        <v>62</v>
      </c>
      <c r="H59" s="117">
        <v>226</v>
      </c>
      <c r="I59" s="99" t="s">
        <v>219</v>
      </c>
      <c r="J59" s="100" t="s">
        <v>220</v>
      </c>
      <c r="K59" s="99"/>
      <c r="L59" s="101"/>
      <c r="M59" s="101"/>
      <c r="N59" s="101"/>
    </row>
    <row r="60" spans="1:14" ht="16.5" customHeight="1" hidden="1">
      <c r="A60" s="92"/>
      <c r="B60" s="104" t="s">
        <v>282</v>
      </c>
      <c r="C60" s="94" t="s">
        <v>261</v>
      </c>
      <c r="D60" s="95">
        <v>99</v>
      </c>
      <c r="E60" s="96" t="s">
        <v>143</v>
      </c>
      <c r="F60" s="97" t="s">
        <v>278</v>
      </c>
      <c r="G60" s="98" t="s">
        <v>244</v>
      </c>
      <c r="H60" s="117">
        <v>290</v>
      </c>
      <c r="I60" s="99" t="s">
        <v>219</v>
      </c>
      <c r="J60" s="100" t="s">
        <v>220</v>
      </c>
      <c r="K60" s="99"/>
      <c r="L60" s="101"/>
      <c r="M60" s="101"/>
      <c r="N60" s="101"/>
    </row>
    <row r="61" spans="1:14" ht="28.5" customHeight="1" hidden="1">
      <c r="A61" s="92"/>
      <c r="B61" s="104" t="s">
        <v>283</v>
      </c>
      <c r="C61" s="94" t="s">
        <v>261</v>
      </c>
      <c r="D61" s="95">
        <v>99</v>
      </c>
      <c r="E61" s="96" t="s">
        <v>143</v>
      </c>
      <c r="F61" s="97" t="s">
        <v>278</v>
      </c>
      <c r="G61" s="98" t="s">
        <v>62</v>
      </c>
      <c r="H61" s="117">
        <v>340</v>
      </c>
      <c r="I61" s="99" t="s">
        <v>219</v>
      </c>
      <c r="J61" s="100" t="s">
        <v>220</v>
      </c>
      <c r="K61" s="99"/>
      <c r="L61" s="101"/>
      <c r="M61" s="101"/>
      <c r="N61" s="101"/>
    </row>
    <row r="62" spans="1:14" ht="17.25" customHeight="1" hidden="1">
      <c r="A62" s="92"/>
      <c r="B62" s="104" t="s">
        <v>284</v>
      </c>
      <c r="C62" s="94" t="s">
        <v>261</v>
      </c>
      <c r="D62" s="95">
        <v>99</v>
      </c>
      <c r="E62" s="96" t="s">
        <v>143</v>
      </c>
      <c r="F62" s="97" t="s">
        <v>230</v>
      </c>
      <c r="G62" s="98" t="s">
        <v>218</v>
      </c>
      <c r="H62" s="117">
        <v>211</v>
      </c>
      <c r="I62" s="99" t="s">
        <v>219</v>
      </c>
      <c r="J62" s="100" t="s">
        <v>220</v>
      </c>
      <c r="K62" s="99"/>
      <c r="L62" s="101"/>
      <c r="M62" s="101"/>
      <c r="N62" s="101"/>
    </row>
    <row r="63" spans="1:14" ht="17.25" customHeight="1" hidden="1">
      <c r="A63" s="92"/>
      <c r="B63" s="104" t="s">
        <v>285</v>
      </c>
      <c r="C63" s="94" t="s">
        <v>261</v>
      </c>
      <c r="D63" s="95">
        <v>99</v>
      </c>
      <c r="E63" s="96" t="s">
        <v>143</v>
      </c>
      <c r="F63" s="97" t="s">
        <v>230</v>
      </c>
      <c r="G63" s="98" t="s">
        <v>222</v>
      </c>
      <c r="H63" s="117">
        <v>213</v>
      </c>
      <c r="I63" s="99" t="s">
        <v>219</v>
      </c>
      <c r="J63" s="100" t="s">
        <v>220</v>
      </c>
      <c r="K63" s="99"/>
      <c r="L63" s="101"/>
      <c r="M63" s="101"/>
      <c r="N63" s="101"/>
    </row>
    <row r="64" spans="1:14" ht="17.25" customHeight="1" hidden="1">
      <c r="A64" s="92"/>
      <c r="B64" s="104" t="s">
        <v>286</v>
      </c>
      <c r="C64" s="94" t="s">
        <v>261</v>
      </c>
      <c r="D64" s="95">
        <v>99</v>
      </c>
      <c r="E64" s="96" t="s">
        <v>143</v>
      </c>
      <c r="F64" s="97" t="s">
        <v>230</v>
      </c>
      <c r="G64" s="98" t="s">
        <v>62</v>
      </c>
      <c r="H64" s="117">
        <v>225</v>
      </c>
      <c r="I64" s="99" t="s">
        <v>219</v>
      </c>
      <c r="J64" s="100" t="s">
        <v>220</v>
      </c>
      <c r="K64" s="99"/>
      <c r="L64" s="101"/>
      <c r="M64" s="101"/>
      <c r="N64" s="101"/>
    </row>
    <row r="65" spans="1:14" ht="16.5" customHeight="1" hidden="1">
      <c r="A65" s="92"/>
      <c r="B65" s="104" t="s">
        <v>287</v>
      </c>
      <c r="C65" s="94" t="s">
        <v>261</v>
      </c>
      <c r="D65" s="95">
        <v>99</v>
      </c>
      <c r="E65" s="96" t="s">
        <v>143</v>
      </c>
      <c r="F65" s="97" t="s">
        <v>230</v>
      </c>
      <c r="G65" s="98" t="s">
        <v>62</v>
      </c>
      <c r="H65" s="117">
        <v>340</v>
      </c>
      <c r="I65" s="99" t="s">
        <v>219</v>
      </c>
      <c r="J65" s="100" t="s">
        <v>220</v>
      </c>
      <c r="K65" s="99"/>
      <c r="L65" s="101"/>
      <c r="M65" s="101"/>
      <c r="N65" s="101"/>
    </row>
    <row r="66" spans="1:14" ht="32.25" customHeight="1" hidden="1">
      <c r="A66" s="92"/>
      <c r="B66" s="104" t="s">
        <v>288</v>
      </c>
      <c r="C66" s="94" t="s">
        <v>261</v>
      </c>
      <c r="D66" s="95">
        <v>99</v>
      </c>
      <c r="E66" s="96" t="s">
        <v>143</v>
      </c>
      <c r="F66" s="97" t="s">
        <v>278</v>
      </c>
      <c r="G66" s="98" t="s">
        <v>244</v>
      </c>
      <c r="H66" s="117">
        <v>290</v>
      </c>
      <c r="I66" s="99" t="s">
        <v>219</v>
      </c>
      <c r="J66" s="100" t="s">
        <v>220</v>
      </c>
      <c r="K66" s="99"/>
      <c r="L66" s="101"/>
      <c r="M66" s="101"/>
      <c r="N66" s="101"/>
    </row>
    <row r="67" spans="1:14" ht="17.25" customHeight="1" hidden="1">
      <c r="A67" s="92"/>
      <c r="B67" s="104" t="s">
        <v>289</v>
      </c>
      <c r="C67" s="94" t="s">
        <v>261</v>
      </c>
      <c r="D67" s="95">
        <v>99</v>
      </c>
      <c r="E67" s="96" t="s">
        <v>143</v>
      </c>
      <c r="F67" s="97" t="s">
        <v>290</v>
      </c>
      <c r="G67" s="98" t="s">
        <v>218</v>
      </c>
      <c r="H67" s="117">
        <v>211</v>
      </c>
      <c r="I67" s="99" t="s">
        <v>219</v>
      </c>
      <c r="J67" s="100" t="s">
        <v>291</v>
      </c>
      <c r="K67" s="99"/>
      <c r="L67" s="101"/>
      <c r="M67" s="101"/>
      <c r="N67" s="101"/>
    </row>
    <row r="68" spans="1:14" ht="17.25" customHeight="1" hidden="1">
      <c r="A68" s="92"/>
      <c r="B68" s="104" t="s">
        <v>292</v>
      </c>
      <c r="C68" s="94" t="s">
        <v>261</v>
      </c>
      <c r="D68" s="95">
        <v>99</v>
      </c>
      <c r="E68" s="96" t="s">
        <v>143</v>
      </c>
      <c r="F68" s="97" t="s">
        <v>290</v>
      </c>
      <c r="G68" s="98" t="s">
        <v>218</v>
      </c>
      <c r="H68" s="117">
        <v>211</v>
      </c>
      <c r="I68" s="99" t="s">
        <v>219</v>
      </c>
      <c r="J68" s="100" t="s">
        <v>220</v>
      </c>
      <c r="K68" s="99"/>
      <c r="L68" s="101"/>
      <c r="M68" s="101"/>
      <c r="N68" s="101"/>
    </row>
    <row r="69" spans="1:14" ht="33" customHeight="1" hidden="1">
      <c r="A69" s="92"/>
      <c r="B69" s="104" t="s">
        <v>293</v>
      </c>
      <c r="C69" s="94" t="s">
        <v>261</v>
      </c>
      <c r="D69" s="95">
        <v>99</v>
      </c>
      <c r="E69" s="96" t="s">
        <v>143</v>
      </c>
      <c r="F69" s="97" t="s">
        <v>290</v>
      </c>
      <c r="G69" s="98" t="s">
        <v>222</v>
      </c>
      <c r="H69" s="117">
        <v>213</v>
      </c>
      <c r="I69" s="99" t="s">
        <v>219</v>
      </c>
      <c r="J69" s="100" t="s">
        <v>291</v>
      </c>
      <c r="K69" s="99"/>
      <c r="L69" s="101"/>
      <c r="M69" s="101"/>
      <c r="N69" s="101"/>
    </row>
    <row r="70" spans="1:14" ht="15" customHeight="1" hidden="1">
      <c r="A70" s="92"/>
      <c r="B70" s="104" t="s">
        <v>221</v>
      </c>
      <c r="C70" s="94" t="s">
        <v>261</v>
      </c>
      <c r="D70" s="95">
        <v>99</v>
      </c>
      <c r="E70" s="96" t="s">
        <v>143</v>
      </c>
      <c r="F70" s="97" t="s">
        <v>290</v>
      </c>
      <c r="G70" s="98" t="s">
        <v>222</v>
      </c>
      <c r="H70" s="117">
        <v>213</v>
      </c>
      <c r="I70" s="99" t="s">
        <v>219</v>
      </c>
      <c r="J70" s="100" t="s">
        <v>220</v>
      </c>
      <c r="K70" s="99"/>
      <c r="L70" s="101"/>
      <c r="M70" s="101"/>
      <c r="N70" s="101"/>
    </row>
    <row r="71" spans="1:14" ht="15" customHeight="1" hidden="1">
      <c r="A71" s="92"/>
      <c r="B71" s="104" t="s">
        <v>294</v>
      </c>
      <c r="C71" s="94" t="s">
        <v>261</v>
      </c>
      <c r="D71" s="102" t="s">
        <v>28</v>
      </c>
      <c r="E71" s="96" t="s">
        <v>143</v>
      </c>
      <c r="F71" s="97" t="s">
        <v>273</v>
      </c>
      <c r="G71" s="98" t="s">
        <v>62</v>
      </c>
      <c r="H71" s="117">
        <v>226</v>
      </c>
      <c r="I71" s="99" t="s">
        <v>219</v>
      </c>
      <c r="J71" s="100" t="s">
        <v>220</v>
      </c>
      <c r="K71" s="99"/>
      <c r="L71" s="101"/>
      <c r="M71" s="101"/>
      <c r="N71" s="101"/>
    </row>
    <row r="72" spans="1:14" ht="30" customHeight="1" hidden="1">
      <c r="A72" s="92"/>
      <c r="B72" s="104" t="s">
        <v>295</v>
      </c>
      <c r="C72" s="94" t="s">
        <v>296</v>
      </c>
      <c r="D72" s="95">
        <v>99</v>
      </c>
      <c r="E72" s="96" t="s">
        <v>143</v>
      </c>
      <c r="F72" s="97" t="s">
        <v>297</v>
      </c>
      <c r="G72" s="98" t="s">
        <v>62</v>
      </c>
      <c r="H72" s="117">
        <v>226</v>
      </c>
      <c r="I72" s="99" t="s">
        <v>219</v>
      </c>
      <c r="J72" s="100" t="s">
        <v>220</v>
      </c>
      <c r="K72" s="99"/>
      <c r="L72" s="101"/>
      <c r="M72" s="101"/>
      <c r="N72" s="101"/>
    </row>
    <row r="73" spans="1:14" ht="18" customHeight="1" hidden="1">
      <c r="A73" s="92"/>
      <c r="B73" s="104" t="s">
        <v>298</v>
      </c>
      <c r="C73" s="94" t="s">
        <v>299</v>
      </c>
      <c r="D73" s="96" t="s">
        <v>8</v>
      </c>
      <c r="E73" s="124" t="s">
        <v>143</v>
      </c>
      <c r="F73" s="125" t="s">
        <v>300</v>
      </c>
      <c r="G73" s="98" t="s">
        <v>62</v>
      </c>
      <c r="H73" s="117">
        <v>225</v>
      </c>
      <c r="I73" s="99" t="s">
        <v>219</v>
      </c>
      <c r="J73" s="100" t="s">
        <v>301</v>
      </c>
      <c r="K73" s="99"/>
      <c r="L73" s="101"/>
      <c r="M73" s="101"/>
      <c r="N73" s="101"/>
    </row>
    <row r="74" spans="1:14" ht="17.25" customHeight="1" hidden="1">
      <c r="A74" s="92"/>
      <c r="B74" s="104" t="s">
        <v>302</v>
      </c>
      <c r="C74" s="94" t="s">
        <v>299</v>
      </c>
      <c r="D74" s="96" t="s">
        <v>8</v>
      </c>
      <c r="E74" s="124" t="s">
        <v>143</v>
      </c>
      <c r="F74" s="125" t="s">
        <v>300</v>
      </c>
      <c r="G74" s="98" t="s">
        <v>62</v>
      </c>
      <c r="H74" s="117">
        <v>310</v>
      </c>
      <c r="I74" s="99" t="s">
        <v>219</v>
      </c>
      <c r="J74" s="100" t="s">
        <v>220</v>
      </c>
      <c r="K74" s="99"/>
      <c r="L74" s="101"/>
      <c r="M74" s="101"/>
      <c r="N74" s="101"/>
    </row>
    <row r="75" spans="1:14" ht="19.5" customHeight="1" hidden="1">
      <c r="A75" s="92"/>
      <c r="B75" s="104" t="s">
        <v>303</v>
      </c>
      <c r="C75" s="94" t="s">
        <v>299</v>
      </c>
      <c r="D75" s="96" t="s">
        <v>8</v>
      </c>
      <c r="E75" s="124" t="s">
        <v>143</v>
      </c>
      <c r="F75" s="125" t="s">
        <v>300</v>
      </c>
      <c r="G75" s="98" t="s">
        <v>62</v>
      </c>
      <c r="H75" s="117">
        <v>340</v>
      </c>
      <c r="I75" s="99" t="s">
        <v>219</v>
      </c>
      <c r="J75" s="100" t="s">
        <v>301</v>
      </c>
      <c r="K75" s="99"/>
      <c r="L75" s="101"/>
      <c r="M75" s="101"/>
      <c r="N75" s="101"/>
    </row>
    <row r="76" spans="1:14" ht="29.25" customHeight="1" hidden="1">
      <c r="A76" s="92"/>
      <c r="B76" s="104" t="s">
        <v>304</v>
      </c>
      <c r="C76" s="94" t="s">
        <v>299</v>
      </c>
      <c r="D76" s="96" t="s">
        <v>8</v>
      </c>
      <c r="E76" s="124" t="s">
        <v>143</v>
      </c>
      <c r="F76" s="125" t="s">
        <v>305</v>
      </c>
      <c r="G76" s="98" t="s">
        <v>62</v>
      </c>
      <c r="H76" s="117">
        <v>225</v>
      </c>
      <c r="I76" s="99" t="s">
        <v>219</v>
      </c>
      <c r="J76" s="100" t="s">
        <v>306</v>
      </c>
      <c r="K76" s="99"/>
      <c r="L76" s="101"/>
      <c r="M76" s="101"/>
      <c r="N76" s="101"/>
    </row>
    <row r="77" spans="1:14" ht="28.5" customHeight="1" hidden="1">
      <c r="A77" s="92"/>
      <c r="B77" s="104" t="s">
        <v>269</v>
      </c>
      <c r="C77" s="94" t="s">
        <v>307</v>
      </c>
      <c r="D77" s="96" t="s">
        <v>28</v>
      </c>
      <c r="E77" s="124" t="s">
        <v>143</v>
      </c>
      <c r="F77" s="125" t="s">
        <v>270</v>
      </c>
      <c r="G77" s="98" t="s">
        <v>62</v>
      </c>
      <c r="H77" s="117">
        <v>226</v>
      </c>
      <c r="I77" s="99" t="s">
        <v>219</v>
      </c>
      <c r="J77" s="100" t="s">
        <v>220</v>
      </c>
      <c r="K77" s="99"/>
      <c r="L77" s="101"/>
      <c r="M77" s="101"/>
      <c r="N77" s="101"/>
    </row>
    <row r="78" spans="1:14" ht="30" customHeight="1" hidden="1">
      <c r="A78" s="92"/>
      <c r="B78" s="104" t="s">
        <v>308</v>
      </c>
      <c r="C78" s="94" t="s">
        <v>307</v>
      </c>
      <c r="D78" s="96" t="s">
        <v>43</v>
      </c>
      <c r="E78" s="124" t="s">
        <v>143</v>
      </c>
      <c r="F78" s="125" t="s">
        <v>278</v>
      </c>
      <c r="G78" s="98" t="s">
        <v>62</v>
      </c>
      <c r="H78" s="117">
        <v>226</v>
      </c>
      <c r="I78" s="99" t="s">
        <v>219</v>
      </c>
      <c r="J78" s="100" t="s">
        <v>220</v>
      </c>
      <c r="K78" s="99"/>
      <c r="L78" s="101"/>
      <c r="M78" s="101"/>
      <c r="N78" s="101"/>
    </row>
    <row r="79" spans="1:14" ht="15" customHeight="1" hidden="1">
      <c r="A79" s="92"/>
      <c r="B79" s="104" t="s">
        <v>309</v>
      </c>
      <c r="C79" s="94" t="s">
        <v>310</v>
      </c>
      <c r="D79" s="96" t="s">
        <v>43</v>
      </c>
      <c r="E79" s="124" t="s">
        <v>143</v>
      </c>
      <c r="F79" s="125" t="s">
        <v>311</v>
      </c>
      <c r="G79" s="98" t="s">
        <v>244</v>
      </c>
      <c r="H79" s="117">
        <v>290</v>
      </c>
      <c r="I79" s="99" t="s">
        <v>219</v>
      </c>
      <c r="J79" s="100" t="s">
        <v>220</v>
      </c>
      <c r="K79" s="99"/>
      <c r="L79" s="101"/>
      <c r="M79" s="101"/>
      <c r="N79" s="101"/>
    </row>
    <row r="80" spans="1:14" ht="31.5" customHeight="1" hidden="1">
      <c r="A80" s="92"/>
      <c r="B80" s="104" t="s">
        <v>312</v>
      </c>
      <c r="C80" s="94" t="s">
        <v>310</v>
      </c>
      <c r="D80" s="96" t="s">
        <v>43</v>
      </c>
      <c r="E80" s="124" t="s">
        <v>143</v>
      </c>
      <c r="F80" s="125" t="s">
        <v>313</v>
      </c>
      <c r="G80" s="98" t="s">
        <v>244</v>
      </c>
      <c r="H80" s="117">
        <v>295</v>
      </c>
      <c r="I80" s="99" t="s">
        <v>219</v>
      </c>
      <c r="J80" s="100" t="s">
        <v>220</v>
      </c>
      <c r="K80" s="99"/>
      <c r="L80" s="101"/>
      <c r="M80" s="101"/>
      <c r="N80" s="101"/>
    </row>
    <row r="81" spans="1:14" ht="33.75" customHeight="1" hidden="1">
      <c r="A81" s="92"/>
      <c r="B81" s="104" t="s">
        <v>269</v>
      </c>
      <c r="C81" s="94" t="s">
        <v>314</v>
      </c>
      <c r="D81" s="96" t="s">
        <v>28</v>
      </c>
      <c r="E81" s="124" t="s">
        <v>143</v>
      </c>
      <c r="F81" s="125" t="s">
        <v>270</v>
      </c>
      <c r="G81" s="98" t="s">
        <v>62</v>
      </c>
      <c r="H81" s="95">
        <v>226</v>
      </c>
      <c r="I81" s="99" t="s">
        <v>219</v>
      </c>
      <c r="J81" s="100" t="s">
        <v>220</v>
      </c>
      <c r="K81" s="99"/>
      <c r="L81" s="101"/>
      <c r="M81" s="101"/>
      <c r="N81" s="101"/>
    </row>
    <row r="82" spans="1:14" ht="150.75" customHeight="1" hidden="1">
      <c r="A82" s="92"/>
      <c r="B82" s="126" t="s">
        <v>315</v>
      </c>
      <c r="C82" s="94" t="s">
        <v>314</v>
      </c>
      <c r="D82" s="96" t="s">
        <v>30</v>
      </c>
      <c r="E82" s="124" t="s">
        <v>143</v>
      </c>
      <c r="F82" s="125" t="s">
        <v>311</v>
      </c>
      <c r="G82" s="98" t="s">
        <v>62</v>
      </c>
      <c r="H82" s="95">
        <v>226</v>
      </c>
      <c r="I82" s="99" t="s">
        <v>219</v>
      </c>
      <c r="J82" s="100" t="s">
        <v>220</v>
      </c>
      <c r="K82" s="99"/>
      <c r="L82" s="101"/>
      <c r="M82" s="101"/>
      <c r="N82" s="101"/>
    </row>
    <row r="83" spans="1:14" ht="30" customHeight="1" hidden="1">
      <c r="A83" s="92"/>
      <c r="B83" s="104" t="s">
        <v>316</v>
      </c>
      <c r="C83" s="94" t="s">
        <v>314</v>
      </c>
      <c r="D83" s="96" t="s">
        <v>30</v>
      </c>
      <c r="E83" s="124" t="s">
        <v>143</v>
      </c>
      <c r="F83" s="125" t="s">
        <v>311</v>
      </c>
      <c r="G83" s="98" t="s">
        <v>62</v>
      </c>
      <c r="H83" s="95">
        <v>340</v>
      </c>
      <c r="I83" s="99" t="s">
        <v>219</v>
      </c>
      <c r="J83" s="100" t="s">
        <v>220</v>
      </c>
      <c r="K83" s="99"/>
      <c r="L83" s="101"/>
      <c r="M83" s="101"/>
      <c r="N83" s="101"/>
    </row>
    <row r="84" spans="1:14" ht="18.75" customHeight="1" hidden="1">
      <c r="A84" s="92"/>
      <c r="B84" s="104" t="s">
        <v>317</v>
      </c>
      <c r="C84" s="94" t="s">
        <v>318</v>
      </c>
      <c r="D84" s="96" t="s">
        <v>7</v>
      </c>
      <c r="E84" s="124" t="s">
        <v>143</v>
      </c>
      <c r="F84" s="125" t="s">
        <v>319</v>
      </c>
      <c r="G84" s="98" t="s">
        <v>62</v>
      </c>
      <c r="H84" s="95">
        <v>225</v>
      </c>
      <c r="I84" s="99" t="s">
        <v>219</v>
      </c>
      <c r="J84" s="100" t="s">
        <v>220</v>
      </c>
      <c r="K84" s="99"/>
      <c r="L84" s="101"/>
      <c r="M84" s="101"/>
      <c r="N84" s="101"/>
    </row>
    <row r="85" spans="1:14" ht="18" customHeight="1" hidden="1">
      <c r="A85" s="92"/>
      <c r="B85" s="104" t="s">
        <v>320</v>
      </c>
      <c r="C85" s="94" t="s">
        <v>318</v>
      </c>
      <c r="D85" s="96" t="s">
        <v>7</v>
      </c>
      <c r="E85" s="124" t="s">
        <v>143</v>
      </c>
      <c r="F85" s="125" t="s">
        <v>319</v>
      </c>
      <c r="G85" s="98" t="s">
        <v>62</v>
      </c>
      <c r="H85" s="95">
        <v>226</v>
      </c>
      <c r="I85" s="99" t="s">
        <v>219</v>
      </c>
      <c r="J85" s="100" t="s">
        <v>220</v>
      </c>
      <c r="K85" s="99"/>
      <c r="L85" s="101"/>
      <c r="M85" s="101"/>
      <c r="N85" s="101"/>
    </row>
    <row r="86" spans="1:14" ht="15.75" customHeight="1" hidden="1">
      <c r="A86" s="92"/>
      <c r="B86" s="104" t="s">
        <v>320</v>
      </c>
      <c r="C86" s="94" t="s">
        <v>318</v>
      </c>
      <c r="D86" s="96" t="s">
        <v>7</v>
      </c>
      <c r="E86" s="124" t="s">
        <v>143</v>
      </c>
      <c r="F86" s="125" t="s">
        <v>319</v>
      </c>
      <c r="G86" s="98" t="s">
        <v>62</v>
      </c>
      <c r="H86" s="95">
        <v>340</v>
      </c>
      <c r="I86" s="99" t="s">
        <v>219</v>
      </c>
      <c r="J86" s="100" t="s">
        <v>220</v>
      </c>
      <c r="K86" s="99"/>
      <c r="L86" s="101"/>
      <c r="M86" s="101"/>
      <c r="N86" s="101"/>
    </row>
    <row r="87" spans="1:14" ht="17.25" customHeight="1" hidden="1">
      <c r="A87" s="92"/>
      <c r="B87" s="104" t="s">
        <v>321</v>
      </c>
      <c r="C87" s="94" t="s">
        <v>318</v>
      </c>
      <c r="D87" s="96" t="s">
        <v>7</v>
      </c>
      <c r="E87" s="124" t="s">
        <v>143</v>
      </c>
      <c r="F87" s="125" t="s">
        <v>322</v>
      </c>
      <c r="G87" s="98" t="s">
        <v>62</v>
      </c>
      <c r="H87" s="95">
        <v>226</v>
      </c>
      <c r="I87" s="99" t="s">
        <v>219</v>
      </c>
      <c r="J87" s="100" t="s">
        <v>220</v>
      </c>
      <c r="K87" s="99"/>
      <c r="L87" s="101"/>
      <c r="M87" s="101"/>
      <c r="N87" s="101"/>
    </row>
    <row r="88" spans="1:14" ht="31.5" customHeight="1" hidden="1">
      <c r="A88" s="92"/>
      <c r="B88" s="104" t="s">
        <v>321</v>
      </c>
      <c r="C88" s="94" t="s">
        <v>318</v>
      </c>
      <c r="D88" s="96" t="s">
        <v>7</v>
      </c>
      <c r="E88" s="124" t="s">
        <v>143</v>
      </c>
      <c r="F88" s="125" t="s">
        <v>322</v>
      </c>
      <c r="G88" s="98" t="s">
        <v>62</v>
      </c>
      <c r="H88" s="95">
        <v>340</v>
      </c>
      <c r="I88" s="99" t="s">
        <v>219</v>
      </c>
      <c r="J88" s="100" t="s">
        <v>220</v>
      </c>
      <c r="K88" s="99"/>
      <c r="L88" s="101"/>
      <c r="M88" s="101"/>
      <c r="N88" s="101"/>
    </row>
    <row r="89" spans="1:14" ht="31.5" customHeight="1" hidden="1">
      <c r="A89" s="92"/>
      <c r="B89" s="104" t="s">
        <v>323</v>
      </c>
      <c r="C89" s="94" t="s">
        <v>318</v>
      </c>
      <c r="D89" s="96" t="s">
        <v>7</v>
      </c>
      <c r="E89" s="124" t="s">
        <v>143</v>
      </c>
      <c r="F89" s="125" t="s">
        <v>324</v>
      </c>
      <c r="G89" s="98" t="s">
        <v>62</v>
      </c>
      <c r="H89" s="95">
        <v>226</v>
      </c>
      <c r="I89" s="99" t="s">
        <v>219</v>
      </c>
      <c r="J89" s="100" t="s">
        <v>220</v>
      </c>
      <c r="K89" s="99"/>
      <c r="L89" s="101"/>
      <c r="M89" s="101"/>
      <c r="N89" s="101"/>
    </row>
    <row r="90" spans="1:14" ht="31.5" customHeight="1" hidden="1">
      <c r="A90" s="92"/>
      <c r="B90" s="104" t="s">
        <v>325</v>
      </c>
      <c r="C90" s="94" t="s">
        <v>318</v>
      </c>
      <c r="D90" s="96" t="s">
        <v>7</v>
      </c>
      <c r="E90" s="124" t="s">
        <v>143</v>
      </c>
      <c r="F90" s="125" t="s">
        <v>290</v>
      </c>
      <c r="G90" s="98" t="s">
        <v>218</v>
      </c>
      <c r="H90" s="95">
        <v>211</v>
      </c>
      <c r="I90" s="99" t="s">
        <v>219</v>
      </c>
      <c r="J90" s="100" t="s">
        <v>220</v>
      </c>
      <c r="K90" s="99"/>
      <c r="L90" s="101"/>
      <c r="M90" s="101"/>
      <c r="N90" s="101"/>
    </row>
    <row r="91" spans="1:14" ht="31.5" customHeight="1" hidden="1">
      <c r="A91" s="92"/>
      <c r="B91" s="104" t="s">
        <v>325</v>
      </c>
      <c r="C91" s="94" t="s">
        <v>318</v>
      </c>
      <c r="D91" s="96" t="s">
        <v>7</v>
      </c>
      <c r="E91" s="124" t="s">
        <v>143</v>
      </c>
      <c r="F91" s="125" t="s">
        <v>290</v>
      </c>
      <c r="G91" s="98" t="s">
        <v>222</v>
      </c>
      <c r="H91" s="95">
        <v>213</v>
      </c>
      <c r="I91" s="99" t="s">
        <v>219</v>
      </c>
      <c r="J91" s="100" t="s">
        <v>220</v>
      </c>
      <c r="K91" s="99"/>
      <c r="L91" s="101"/>
      <c r="M91" s="101"/>
      <c r="N91" s="101"/>
    </row>
    <row r="92" spans="1:14" ht="15.75" customHeight="1" hidden="1">
      <c r="A92" s="92"/>
      <c r="B92" s="104" t="s">
        <v>325</v>
      </c>
      <c r="C92" s="94" t="s">
        <v>318</v>
      </c>
      <c r="D92" s="96" t="s">
        <v>7</v>
      </c>
      <c r="E92" s="124" t="s">
        <v>143</v>
      </c>
      <c r="F92" s="125" t="s">
        <v>290</v>
      </c>
      <c r="G92" s="98" t="s">
        <v>62</v>
      </c>
      <c r="H92" s="95">
        <v>225</v>
      </c>
      <c r="I92" s="99" t="s">
        <v>219</v>
      </c>
      <c r="J92" s="100" t="s">
        <v>220</v>
      </c>
      <c r="K92" s="99"/>
      <c r="L92" s="101"/>
      <c r="M92" s="101"/>
      <c r="N92" s="101"/>
    </row>
    <row r="93" spans="1:14" ht="31.5" customHeight="1" hidden="1">
      <c r="A93" s="92"/>
      <c r="B93" s="104" t="s">
        <v>325</v>
      </c>
      <c r="C93" s="94" t="s">
        <v>318</v>
      </c>
      <c r="D93" s="96" t="s">
        <v>7</v>
      </c>
      <c r="E93" s="124" t="s">
        <v>143</v>
      </c>
      <c r="F93" s="125" t="s">
        <v>290</v>
      </c>
      <c r="G93" s="98" t="s">
        <v>62</v>
      </c>
      <c r="H93" s="95">
        <v>226</v>
      </c>
      <c r="I93" s="99" t="s">
        <v>219</v>
      </c>
      <c r="J93" s="100" t="s">
        <v>220</v>
      </c>
      <c r="K93" s="99"/>
      <c r="L93" s="127"/>
      <c r="M93" s="101"/>
      <c r="N93" s="101"/>
    </row>
    <row r="94" spans="1:14" ht="30.75" customHeight="1" hidden="1">
      <c r="A94" s="92"/>
      <c r="B94" s="104" t="s">
        <v>326</v>
      </c>
      <c r="C94" s="94" t="s">
        <v>318</v>
      </c>
      <c r="D94" s="96" t="s">
        <v>7</v>
      </c>
      <c r="E94" s="124" t="s">
        <v>143</v>
      </c>
      <c r="F94" s="125" t="s">
        <v>290</v>
      </c>
      <c r="G94" s="98" t="s">
        <v>62</v>
      </c>
      <c r="H94" s="95">
        <v>226</v>
      </c>
      <c r="I94" s="99" t="s">
        <v>219</v>
      </c>
      <c r="J94" s="100" t="s">
        <v>327</v>
      </c>
      <c r="K94" s="99"/>
      <c r="L94" s="127"/>
      <c r="M94" s="101"/>
      <c r="N94" s="101"/>
    </row>
    <row r="95" spans="1:14" ht="15.75" customHeight="1" hidden="1">
      <c r="A95" s="92"/>
      <c r="B95" s="104" t="s">
        <v>325</v>
      </c>
      <c r="C95" s="94" t="s">
        <v>318</v>
      </c>
      <c r="D95" s="96" t="s">
        <v>7</v>
      </c>
      <c r="E95" s="124" t="s">
        <v>143</v>
      </c>
      <c r="F95" s="125" t="s">
        <v>290</v>
      </c>
      <c r="G95" s="98" t="s">
        <v>62</v>
      </c>
      <c r="H95" s="95">
        <v>340</v>
      </c>
      <c r="I95" s="99" t="s">
        <v>219</v>
      </c>
      <c r="J95" s="100" t="s">
        <v>220</v>
      </c>
      <c r="K95" s="99"/>
      <c r="L95" s="127"/>
      <c r="M95" s="101"/>
      <c r="N95" s="101"/>
    </row>
    <row r="96" spans="1:14" ht="15.75" customHeight="1" hidden="1">
      <c r="A96" s="92"/>
      <c r="B96" s="104" t="s">
        <v>328</v>
      </c>
      <c r="C96" s="94" t="s">
        <v>318</v>
      </c>
      <c r="D96" s="96" t="s">
        <v>7</v>
      </c>
      <c r="E96" s="124" t="s">
        <v>143</v>
      </c>
      <c r="F96" s="125" t="s">
        <v>329</v>
      </c>
      <c r="G96" s="98" t="s">
        <v>62</v>
      </c>
      <c r="H96" s="95">
        <v>310</v>
      </c>
      <c r="I96" s="99" t="s">
        <v>219</v>
      </c>
      <c r="J96" s="100" t="s">
        <v>330</v>
      </c>
      <c r="K96" s="99"/>
      <c r="L96" s="127"/>
      <c r="M96" s="101"/>
      <c r="N96" s="101"/>
    </row>
    <row r="97" spans="1:14" ht="15.75" customHeight="1" hidden="1">
      <c r="A97" s="92"/>
      <c r="B97" s="104" t="s">
        <v>331</v>
      </c>
      <c r="C97" s="94" t="s">
        <v>318</v>
      </c>
      <c r="D97" s="96" t="s">
        <v>7</v>
      </c>
      <c r="E97" s="124" t="s">
        <v>143</v>
      </c>
      <c r="F97" s="125" t="s">
        <v>290</v>
      </c>
      <c r="G97" s="98" t="s">
        <v>62</v>
      </c>
      <c r="H97" s="95">
        <v>225</v>
      </c>
      <c r="I97" s="99" t="s">
        <v>219</v>
      </c>
      <c r="J97" s="100" t="s">
        <v>220</v>
      </c>
      <c r="K97" s="99"/>
      <c r="L97" s="127"/>
      <c r="M97" s="101"/>
      <c r="N97" s="101"/>
    </row>
    <row r="98" spans="1:14" ht="15.75" customHeight="1" hidden="1">
      <c r="A98" s="92"/>
      <c r="B98" s="115" t="s">
        <v>126</v>
      </c>
      <c r="C98" s="118" t="s">
        <v>318</v>
      </c>
      <c r="D98" s="128" t="s">
        <v>12</v>
      </c>
      <c r="E98" s="96" t="s">
        <v>143</v>
      </c>
      <c r="F98" s="120" t="s">
        <v>332</v>
      </c>
      <c r="G98" s="121">
        <v>244</v>
      </c>
      <c r="H98" s="121">
        <v>225</v>
      </c>
      <c r="I98" s="99" t="s">
        <v>219</v>
      </c>
      <c r="J98" s="100" t="s">
        <v>220</v>
      </c>
      <c r="K98" s="129"/>
      <c r="L98" s="127"/>
      <c r="M98" s="101"/>
      <c r="N98" s="101"/>
    </row>
    <row r="99" spans="1:14" ht="15.75" customHeight="1" hidden="1">
      <c r="A99" s="92"/>
      <c r="B99" s="115" t="s">
        <v>126</v>
      </c>
      <c r="C99" s="118" t="s">
        <v>318</v>
      </c>
      <c r="D99" s="128" t="s">
        <v>12</v>
      </c>
      <c r="E99" s="96" t="s">
        <v>143</v>
      </c>
      <c r="F99" s="120" t="s">
        <v>332</v>
      </c>
      <c r="G99" s="121">
        <v>244</v>
      </c>
      <c r="H99" s="121">
        <v>226</v>
      </c>
      <c r="I99" s="99" t="s">
        <v>219</v>
      </c>
      <c r="J99" s="100" t="s">
        <v>220</v>
      </c>
      <c r="K99" s="129"/>
      <c r="L99" s="127"/>
      <c r="M99" s="101"/>
      <c r="N99" s="101"/>
    </row>
    <row r="100" spans="1:14" ht="15.75" customHeight="1" hidden="1">
      <c r="A100" s="92"/>
      <c r="B100" s="115" t="s">
        <v>126</v>
      </c>
      <c r="C100" s="118" t="s">
        <v>318</v>
      </c>
      <c r="D100" s="128" t="s">
        <v>12</v>
      </c>
      <c r="E100" s="96" t="s">
        <v>143</v>
      </c>
      <c r="F100" s="120" t="s">
        <v>332</v>
      </c>
      <c r="G100" s="121">
        <v>244</v>
      </c>
      <c r="H100" s="121">
        <v>340</v>
      </c>
      <c r="I100" s="99" t="s">
        <v>219</v>
      </c>
      <c r="J100" s="100" t="s">
        <v>220</v>
      </c>
      <c r="K100" s="129"/>
      <c r="L100" s="127"/>
      <c r="M100" s="101"/>
      <c r="N100" s="101"/>
    </row>
    <row r="101" spans="1:14" ht="31.5" customHeight="1" hidden="1">
      <c r="A101" s="92"/>
      <c r="B101" s="104" t="s">
        <v>333</v>
      </c>
      <c r="C101" s="94" t="s">
        <v>318</v>
      </c>
      <c r="D101" s="96" t="s">
        <v>7</v>
      </c>
      <c r="E101" s="124" t="s">
        <v>143</v>
      </c>
      <c r="F101" s="125" t="s">
        <v>290</v>
      </c>
      <c r="G101" s="98" t="s">
        <v>334</v>
      </c>
      <c r="H101" s="95">
        <v>241</v>
      </c>
      <c r="I101" s="99" t="s">
        <v>219</v>
      </c>
      <c r="J101" s="100" t="s">
        <v>220</v>
      </c>
      <c r="K101" s="99"/>
      <c r="L101" s="127"/>
      <c r="M101" s="101"/>
      <c r="N101" s="101"/>
    </row>
    <row r="102" spans="1:14" ht="27" customHeight="1" hidden="1">
      <c r="A102" s="92"/>
      <c r="B102" s="104" t="s">
        <v>325</v>
      </c>
      <c r="C102" s="94" t="s">
        <v>318</v>
      </c>
      <c r="D102" s="96" t="s">
        <v>7</v>
      </c>
      <c r="E102" s="124" t="s">
        <v>143</v>
      </c>
      <c r="F102" s="125" t="s">
        <v>290</v>
      </c>
      <c r="G102" s="98" t="s">
        <v>62</v>
      </c>
      <c r="H102" s="95">
        <v>226</v>
      </c>
      <c r="I102" s="99" t="s">
        <v>219</v>
      </c>
      <c r="J102" s="100" t="s">
        <v>220</v>
      </c>
      <c r="K102" s="99"/>
      <c r="L102" s="127"/>
      <c r="M102" s="101"/>
      <c r="N102" s="101"/>
    </row>
    <row r="103" spans="1:14" ht="45" customHeight="1" hidden="1">
      <c r="A103" s="92"/>
      <c r="B103" s="130" t="s">
        <v>335</v>
      </c>
      <c r="C103" s="94" t="s">
        <v>318</v>
      </c>
      <c r="D103" s="96" t="s">
        <v>26</v>
      </c>
      <c r="E103" s="124" t="s">
        <v>143</v>
      </c>
      <c r="F103" s="125" t="s">
        <v>290</v>
      </c>
      <c r="G103" s="98" t="s">
        <v>62</v>
      </c>
      <c r="H103" s="95">
        <v>226</v>
      </c>
      <c r="I103" s="99" t="s">
        <v>219</v>
      </c>
      <c r="J103" s="100" t="s">
        <v>220</v>
      </c>
      <c r="K103" s="99"/>
      <c r="L103" s="101"/>
      <c r="M103" s="101"/>
      <c r="N103" s="101"/>
    </row>
    <row r="104" spans="1:14" ht="58.5" customHeight="1" hidden="1">
      <c r="A104" s="92"/>
      <c r="B104" s="131" t="s">
        <v>336</v>
      </c>
      <c r="C104" s="132" t="s">
        <v>318</v>
      </c>
      <c r="D104" s="133" t="s">
        <v>7</v>
      </c>
      <c r="E104" s="96" t="s">
        <v>143</v>
      </c>
      <c r="F104" s="134" t="s">
        <v>337</v>
      </c>
      <c r="G104" s="7">
        <v>244</v>
      </c>
      <c r="H104" s="7">
        <v>310</v>
      </c>
      <c r="I104" s="99" t="s">
        <v>219</v>
      </c>
      <c r="J104" s="135" t="s">
        <v>338</v>
      </c>
      <c r="K104" s="129"/>
      <c r="L104" s="101"/>
      <c r="M104" s="101"/>
      <c r="N104" s="101"/>
    </row>
    <row r="105" spans="1:14" ht="15.75" customHeight="1" hidden="1">
      <c r="A105" s="92"/>
      <c r="B105" s="115" t="s">
        <v>339</v>
      </c>
      <c r="C105" s="118" t="s">
        <v>318</v>
      </c>
      <c r="D105" s="128" t="s">
        <v>26</v>
      </c>
      <c r="E105" s="96" t="s">
        <v>143</v>
      </c>
      <c r="F105" s="120" t="s">
        <v>290</v>
      </c>
      <c r="G105" s="121">
        <v>244</v>
      </c>
      <c r="H105" s="121">
        <v>226</v>
      </c>
      <c r="I105" s="99" t="s">
        <v>219</v>
      </c>
      <c r="J105" s="100" t="s">
        <v>220</v>
      </c>
      <c r="K105" s="129"/>
      <c r="L105" s="101"/>
      <c r="M105" s="101"/>
      <c r="N105" s="101"/>
    </row>
    <row r="106" spans="1:14" ht="30" customHeight="1" hidden="1">
      <c r="A106" s="92"/>
      <c r="B106" s="116" t="s">
        <v>340</v>
      </c>
      <c r="C106" s="118" t="s">
        <v>318</v>
      </c>
      <c r="D106" s="128" t="s">
        <v>26</v>
      </c>
      <c r="E106" s="136" t="s">
        <v>143</v>
      </c>
      <c r="F106" s="120" t="s">
        <v>290</v>
      </c>
      <c r="G106" s="121">
        <v>244</v>
      </c>
      <c r="H106" s="121">
        <v>310</v>
      </c>
      <c r="I106" s="99" t="s">
        <v>219</v>
      </c>
      <c r="J106" s="100" t="s">
        <v>220</v>
      </c>
      <c r="K106" s="129"/>
      <c r="L106" s="101"/>
      <c r="M106" s="101"/>
      <c r="N106" s="101"/>
    </row>
    <row r="107" spans="1:14" ht="28.5" customHeight="1" hidden="1">
      <c r="A107" s="92"/>
      <c r="B107" s="116" t="s">
        <v>341</v>
      </c>
      <c r="C107" s="118" t="s">
        <v>318</v>
      </c>
      <c r="D107" s="128" t="s">
        <v>342</v>
      </c>
      <c r="E107" s="136" t="s">
        <v>143</v>
      </c>
      <c r="F107" s="120" t="s">
        <v>332</v>
      </c>
      <c r="G107" s="121">
        <v>244</v>
      </c>
      <c r="H107" s="121">
        <v>225</v>
      </c>
      <c r="I107" s="137" t="s">
        <v>219</v>
      </c>
      <c r="J107" s="138" t="s">
        <v>220</v>
      </c>
      <c r="K107" s="129"/>
      <c r="L107" s="101"/>
      <c r="M107" s="101"/>
      <c r="N107" s="101"/>
    </row>
    <row r="108" spans="1:14" ht="15.75" customHeight="1" hidden="1">
      <c r="A108" s="92"/>
      <c r="B108" s="116" t="s">
        <v>343</v>
      </c>
      <c r="C108" s="118" t="s">
        <v>318</v>
      </c>
      <c r="D108" s="128" t="s">
        <v>43</v>
      </c>
      <c r="E108" s="96" t="s">
        <v>143</v>
      </c>
      <c r="F108" s="120" t="s">
        <v>290</v>
      </c>
      <c r="G108" s="121">
        <v>121</v>
      </c>
      <c r="H108" s="121">
        <v>211</v>
      </c>
      <c r="I108" s="99" t="s">
        <v>219</v>
      </c>
      <c r="J108" s="100" t="s">
        <v>344</v>
      </c>
      <c r="K108" s="94"/>
      <c r="L108" s="101"/>
      <c r="M108" s="101"/>
      <c r="N108" s="101"/>
    </row>
    <row r="109" spans="1:14" ht="15.75" customHeight="1" hidden="1">
      <c r="A109" s="92"/>
      <c r="B109" s="116" t="s">
        <v>285</v>
      </c>
      <c r="C109" s="118" t="s">
        <v>318</v>
      </c>
      <c r="D109" s="128" t="s">
        <v>43</v>
      </c>
      <c r="E109" s="96" t="s">
        <v>143</v>
      </c>
      <c r="F109" s="120" t="s">
        <v>290</v>
      </c>
      <c r="G109" s="121">
        <v>129</v>
      </c>
      <c r="H109" s="121">
        <v>213</v>
      </c>
      <c r="I109" s="99" t="s">
        <v>219</v>
      </c>
      <c r="J109" s="100" t="s">
        <v>344</v>
      </c>
      <c r="K109" s="94"/>
      <c r="L109" s="101"/>
      <c r="M109" s="101"/>
      <c r="N109" s="101"/>
    </row>
    <row r="110" spans="1:14" ht="15.75" customHeight="1" hidden="1">
      <c r="A110" s="92"/>
      <c r="B110" s="116" t="s">
        <v>345</v>
      </c>
      <c r="C110" s="118" t="s">
        <v>318</v>
      </c>
      <c r="D110" s="128" t="s">
        <v>43</v>
      </c>
      <c r="E110" s="96" t="s">
        <v>143</v>
      </c>
      <c r="F110" s="120" t="s">
        <v>290</v>
      </c>
      <c r="G110" s="121">
        <v>244</v>
      </c>
      <c r="H110" s="121">
        <v>340</v>
      </c>
      <c r="I110" s="99" t="s">
        <v>219</v>
      </c>
      <c r="J110" s="100" t="s">
        <v>344</v>
      </c>
      <c r="K110" s="94"/>
      <c r="L110" s="101"/>
      <c r="M110" s="101"/>
      <c r="N110" s="101"/>
    </row>
    <row r="111" spans="1:14" ht="15.75" customHeight="1" hidden="1">
      <c r="A111" s="92"/>
      <c r="B111" s="115" t="s">
        <v>126</v>
      </c>
      <c r="C111" s="118" t="s">
        <v>346</v>
      </c>
      <c r="D111" s="128" t="s">
        <v>12</v>
      </c>
      <c r="E111" s="96" t="s">
        <v>143</v>
      </c>
      <c r="F111" s="120" t="s">
        <v>332</v>
      </c>
      <c r="G111" s="121">
        <v>244</v>
      </c>
      <c r="H111" s="121">
        <v>226</v>
      </c>
      <c r="I111" s="99" t="s">
        <v>219</v>
      </c>
      <c r="J111" s="100" t="s">
        <v>220</v>
      </c>
      <c r="K111" s="129"/>
      <c r="L111" s="101"/>
      <c r="M111" s="101"/>
      <c r="N111" s="101"/>
    </row>
    <row r="112" spans="1:14" ht="15.75" customHeight="1">
      <c r="A112" s="92"/>
      <c r="B112" s="115" t="s">
        <v>247</v>
      </c>
      <c r="C112" s="118" t="s">
        <v>347</v>
      </c>
      <c r="D112" s="119">
        <v>99</v>
      </c>
      <c r="E112" s="96" t="s">
        <v>143</v>
      </c>
      <c r="F112" s="120" t="s">
        <v>248</v>
      </c>
      <c r="G112" s="121">
        <v>540</v>
      </c>
      <c r="H112" s="121">
        <v>251</v>
      </c>
      <c r="I112" s="99" t="s">
        <v>219</v>
      </c>
      <c r="J112" s="100" t="s">
        <v>249</v>
      </c>
      <c r="K112" s="129"/>
      <c r="L112" s="101">
        <v>-88120</v>
      </c>
      <c r="M112" s="101"/>
      <c r="N112" s="101"/>
    </row>
    <row r="113" spans="1:14" ht="15.75" customHeight="1" hidden="1">
      <c r="A113" s="92"/>
      <c r="B113" s="115" t="s">
        <v>348</v>
      </c>
      <c r="C113" s="139" t="s">
        <v>349</v>
      </c>
      <c r="D113" s="119">
        <v>99</v>
      </c>
      <c r="E113" s="96" t="s">
        <v>143</v>
      </c>
      <c r="F113" s="120" t="s">
        <v>350</v>
      </c>
      <c r="G113" s="121">
        <v>243</v>
      </c>
      <c r="H113" s="119">
        <v>225</v>
      </c>
      <c r="I113" s="99" t="s">
        <v>219</v>
      </c>
      <c r="J113" s="100" t="s">
        <v>351</v>
      </c>
      <c r="K113" s="129"/>
      <c r="L113" s="101"/>
      <c r="M113" s="101"/>
      <c r="N113" s="101"/>
    </row>
    <row r="114" spans="1:14" ht="15.75" customHeight="1" hidden="1">
      <c r="A114" s="92"/>
      <c r="B114" s="115" t="s">
        <v>352</v>
      </c>
      <c r="C114" s="140" t="s">
        <v>353</v>
      </c>
      <c r="D114" s="95">
        <v>99</v>
      </c>
      <c r="E114" s="96" t="s">
        <v>143</v>
      </c>
      <c r="F114" s="97" t="s">
        <v>248</v>
      </c>
      <c r="G114" s="98" t="s">
        <v>63</v>
      </c>
      <c r="H114" s="95">
        <v>251</v>
      </c>
      <c r="I114" s="99" t="s">
        <v>219</v>
      </c>
      <c r="J114" s="100" t="s">
        <v>327</v>
      </c>
      <c r="K114" s="129"/>
      <c r="L114" s="101"/>
      <c r="M114" s="101"/>
      <c r="N114" s="101"/>
    </row>
    <row r="115" spans="1:14" ht="19.5" customHeight="1">
      <c r="A115" s="92"/>
      <c r="B115" s="115" t="s">
        <v>247</v>
      </c>
      <c r="C115" s="140" t="s">
        <v>353</v>
      </c>
      <c r="D115" s="95">
        <v>99</v>
      </c>
      <c r="E115" s="96" t="s">
        <v>143</v>
      </c>
      <c r="F115" s="97" t="s">
        <v>248</v>
      </c>
      <c r="G115" s="100" t="s">
        <v>63</v>
      </c>
      <c r="H115" s="95">
        <v>251</v>
      </c>
      <c r="I115" s="99" t="s">
        <v>219</v>
      </c>
      <c r="J115" s="100" t="s">
        <v>249</v>
      </c>
      <c r="K115" s="129"/>
      <c r="L115" s="101">
        <v>-204383</v>
      </c>
      <c r="M115" s="101"/>
      <c r="N115" s="101"/>
    </row>
    <row r="116" spans="1:14" ht="15.75" customHeight="1" hidden="1">
      <c r="A116" s="92"/>
      <c r="B116" s="115" t="s">
        <v>354</v>
      </c>
      <c r="C116" s="118" t="s">
        <v>355</v>
      </c>
      <c r="D116" s="128" t="s">
        <v>356</v>
      </c>
      <c r="E116" s="96" t="s">
        <v>143</v>
      </c>
      <c r="F116" s="120" t="s">
        <v>357</v>
      </c>
      <c r="G116" s="121">
        <v>312</v>
      </c>
      <c r="H116" s="121">
        <v>263</v>
      </c>
      <c r="I116" s="99" t="s">
        <v>219</v>
      </c>
      <c r="J116" s="100" t="s">
        <v>220</v>
      </c>
      <c r="K116" s="129"/>
      <c r="L116" s="101"/>
      <c r="M116" s="101"/>
      <c r="N116" s="101"/>
    </row>
    <row r="117" spans="1:14" ht="31.5" customHeight="1" hidden="1">
      <c r="A117" s="92"/>
      <c r="B117" s="116" t="s">
        <v>358</v>
      </c>
      <c r="C117" s="118" t="s">
        <v>359</v>
      </c>
      <c r="D117" s="128" t="s">
        <v>43</v>
      </c>
      <c r="E117" s="96" t="s">
        <v>143</v>
      </c>
      <c r="F117" s="120">
        <v>88400</v>
      </c>
      <c r="G117" s="121">
        <v>321</v>
      </c>
      <c r="H117" s="121">
        <v>262</v>
      </c>
      <c r="I117" s="99" t="s">
        <v>219</v>
      </c>
      <c r="J117" s="100" t="s">
        <v>220</v>
      </c>
      <c r="K117" s="129"/>
      <c r="L117" s="101"/>
      <c r="M117" s="101"/>
      <c r="N117" s="101"/>
    </row>
    <row r="118" spans="1:14" ht="15.75" customHeight="1" hidden="1">
      <c r="A118" s="92"/>
      <c r="B118" s="115" t="s">
        <v>360</v>
      </c>
      <c r="C118" s="121" t="s">
        <v>361</v>
      </c>
      <c r="D118" s="128" t="s">
        <v>24</v>
      </c>
      <c r="E118" s="96" t="s">
        <v>143</v>
      </c>
      <c r="F118" s="120" t="s">
        <v>362</v>
      </c>
      <c r="G118" s="121">
        <v>244</v>
      </c>
      <c r="H118" s="121">
        <v>222</v>
      </c>
      <c r="I118" s="99" t="s">
        <v>219</v>
      </c>
      <c r="J118" s="100" t="s">
        <v>220</v>
      </c>
      <c r="K118" s="129"/>
      <c r="L118" s="101"/>
      <c r="M118" s="101"/>
      <c r="N118" s="101"/>
    </row>
    <row r="119" spans="1:14" ht="15.75" customHeight="1" hidden="1">
      <c r="A119" s="92"/>
      <c r="B119" s="115" t="s">
        <v>363</v>
      </c>
      <c r="C119" s="121" t="s">
        <v>361</v>
      </c>
      <c r="D119" s="128" t="s">
        <v>24</v>
      </c>
      <c r="E119" s="96" t="s">
        <v>143</v>
      </c>
      <c r="F119" s="120" t="s">
        <v>362</v>
      </c>
      <c r="G119" s="121">
        <v>244</v>
      </c>
      <c r="H119" s="121">
        <v>224</v>
      </c>
      <c r="I119" s="95" t="s">
        <v>219</v>
      </c>
      <c r="J119" s="98" t="s">
        <v>220</v>
      </c>
      <c r="K119" s="129"/>
      <c r="L119" s="101"/>
      <c r="M119" s="101"/>
      <c r="N119" s="101"/>
    </row>
    <row r="120" spans="1:14" ht="30.75" customHeight="1" hidden="1">
      <c r="A120" s="92"/>
      <c r="B120" s="116" t="s">
        <v>364</v>
      </c>
      <c r="C120" s="121" t="s">
        <v>361</v>
      </c>
      <c r="D120" s="128" t="s">
        <v>24</v>
      </c>
      <c r="E120" s="136" t="s">
        <v>143</v>
      </c>
      <c r="F120" s="120" t="s">
        <v>362</v>
      </c>
      <c r="G120" s="121">
        <v>244</v>
      </c>
      <c r="H120" s="121">
        <v>296</v>
      </c>
      <c r="I120" s="99" t="s">
        <v>219</v>
      </c>
      <c r="J120" s="100" t="s">
        <v>220</v>
      </c>
      <c r="K120" s="129"/>
      <c r="L120" s="101"/>
      <c r="M120" s="101"/>
      <c r="N120" s="101"/>
    </row>
    <row r="121" spans="1:14" ht="15.75" customHeight="1" hidden="1">
      <c r="A121" s="92"/>
      <c r="B121" s="85" t="s">
        <v>365</v>
      </c>
      <c r="C121" s="118" t="s">
        <v>361</v>
      </c>
      <c r="D121" s="128" t="s">
        <v>24</v>
      </c>
      <c r="E121" s="96" t="s">
        <v>143</v>
      </c>
      <c r="F121" s="120" t="s">
        <v>362</v>
      </c>
      <c r="G121" s="121">
        <v>244</v>
      </c>
      <c r="H121" s="121">
        <v>226</v>
      </c>
      <c r="I121" s="99" t="s">
        <v>219</v>
      </c>
      <c r="J121" s="100" t="s">
        <v>220</v>
      </c>
      <c r="K121" s="129"/>
      <c r="L121" s="101"/>
      <c r="M121" s="101"/>
      <c r="N121" s="101"/>
    </row>
    <row r="122" spans="1:14" ht="15.75" customHeight="1" hidden="1">
      <c r="A122" s="92"/>
      <c r="B122" s="85" t="s">
        <v>366</v>
      </c>
      <c r="C122" s="118" t="s">
        <v>361</v>
      </c>
      <c r="D122" s="119">
        <v>15</v>
      </c>
      <c r="E122" s="96" t="s">
        <v>143</v>
      </c>
      <c r="F122" s="120" t="s">
        <v>362</v>
      </c>
      <c r="G122" s="121">
        <v>244</v>
      </c>
      <c r="H122" s="121">
        <v>340</v>
      </c>
      <c r="I122" s="99" t="s">
        <v>219</v>
      </c>
      <c r="J122" s="100" t="s">
        <v>220</v>
      </c>
      <c r="K122" s="129"/>
      <c r="L122" s="101"/>
      <c r="M122" s="101"/>
      <c r="N122" s="101"/>
    </row>
    <row r="123" spans="1:14" ht="30.75" customHeight="1">
      <c r="A123" s="92"/>
      <c r="B123" s="116" t="s">
        <v>367</v>
      </c>
      <c r="C123" s="132" t="s">
        <v>368</v>
      </c>
      <c r="D123" s="142">
        <v>99</v>
      </c>
      <c r="E123" s="96" t="s">
        <v>143</v>
      </c>
      <c r="F123" s="134" t="s">
        <v>248</v>
      </c>
      <c r="G123" s="7">
        <v>540</v>
      </c>
      <c r="H123" s="7">
        <v>251</v>
      </c>
      <c r="I123" s="99" t="s">
        <v>219</v>
      </c>
      <c r="J123" s="100" t="s">
        <v>249</v>
      </c>
      <c r="K123" s="129"/>
      <c r="L123" s="101">
        <v>814762</v>
      </c>
      <c r="M123" s="101"/>
      <c r="N123" s="101"/>
    </row>
    <row r="124" spans="1:14" ht="12" customHeight="1" hidden="1">
      <c r="A124" s="92"/>
      <c r="B124" s="85"/>
      <c r="C124" s="140"/>
      <c r="D124" s="95"/>
      <c r="E124" s="141"/>
      <c r="F124" s="97"/>
      <c r="G124" s="100"/>
      <c r="H124" s="95"/>
      <c r="I124" s="99"/>
      <c r="J124" s="100"/>
      <c r="K124" s="129"/>
      <c r="L124" s="101"/>
      <c r="M124" s="101"/>
      <c r="N124" s="101"/>
    </row>
    <row r="125" spans="1:14" ht="15.75" customHeight="1">
      <c r="A125" s="143"/>
      <c r="B125" s="144" t="s">
        <v>369</v>
      </c>
      <c r="C125" s="145" t="s">
        <v>370</v>
      </c>
      <c r="D125" s="146"/>
      <c r="E125" s="146"/>
      <c r="F125" s="147"/>
      <c r="G125" s="148"/>
      <c r="H125" s="149"/>
      <c r="I125" s="95"/>
      <c r="J125" s="98"/>
      <c r="K125" s="149"/>
      <c r="L125" s="150">
        <f>SUM(L10:L123)</f>
        <v>0</v>
      </c>
      <c r="M125" s="150">
        <f>SUM(M10:M123)</f>
        <v>0</v>
      </c>
      <c r="N125" s="150">
        <f>SUM(N10:N123)</f>
        <v>0</v>
      </c>
    </row>
    <row r="126" spans="1:14" ht="9" customHeight="1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151"/>
      <c r="N126" s="151"/>
    </row>
    <row r="127" spans="1:14" ht="9" customHeight="1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151"/>
      <c r="N127" s="151"/>
    </row>
    <row r="128" spans="1:12" ht="17.25" customHeight="1">
      <c r="A128" s="89"/>
      <c r="B128" s="396" t="s">
        <v>371</v>
      </c>
      <c r="C128" s="396"/>
      <c r="D128" s="396"/>
      <c r="E128" s="396"/>
      <c r="F128" s="396"/>
      <c r="G128" s="396"/>
      <c r="H128" s="396"/>
      <c r="I128" s="396"/>
      <c r="J128" s="396"/>
      <c r="K128" s="396"/>
      <c r="L128" s="88"/>
    </row>
  </sheetData>
  <sheetProtection/>
  <mergeCells count="16">
    <mergeCell ref="B6:L6"/>
    <mergeCell ref="L8:L9"/>
    <mergeCell ref="M8:M9"/>
    <mergeCell ref="N8:N9"/>
    <mergeCell ref="D9:F9"/>
    <mergeCell ref="B128:K128"/>
    <mergeCell ref="A1:L1"/>
    <mergeCell ref="A2:L2"/>
    <mergeCell ref="A4:L4"/>
    <mergeCell ref="B5:L5"/>
    <mergeCell ref="A8:A9"/>
    <mergeCell ref="B8:B9"/>
    <mergeCell ref="C8:H8"/>
    <mergeCell ref="I8:I9"/>
    <mergeCell ref="J8:J9"/>
    <mergeCell ref="K8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M9" sqref="M9"/>
    </sheetView>
  </sheetViews>
  <sheetFormatPr defaultColWidth="9.140625" defaultRowHeight="12.75"/>
  <cols>
    <col min="1" max="1" width="26.28125" style="0" customWidth="1"/>
    <col min="2" max="2" width="10.57421875" style="0" customWidth="1"/>
    <col min="3" max="3" width="13.57421875" style="0" customWidth="1"/>
    <col min="8" max="8" width="13.140625" style="0" customWidth="1"/>
    <col min="9" max="11" width="9.140625" style="0" customWidth="1"/>
  </cols>
  <sheetData>
    <row r="1" spans="1:8" ht="12.75">
      <c r="A1" s="398" t="s">
        <v>394</v>
      </c>
      <c r="B1" s="399"/>
      <c r="C1" s="399"/>
      <c r="D1" s="399"/>
      <c r="E1" s="399"/>
      <c r="F1" s="399"/>
      <c r="G1" s="399"/>
      <c r="H1" s="399"/>
    </row>
    <row r="2" spans="1:8" ht="15.75">
      <c r="A2" s="389" t="s">
        <v>395</v>
      </c>
      <c r="B2" s="389"/>
      <c r="C2" s="389"/>
      <c r="D2" s="389"/>
      <c r="E2" s="389"/>
      <c r="F2" s="389"/>
      <c r="G2" s="389"/>
      <c r="H2" s="389"/>
    </row>
    <row r="3" spans="1:8" ht="15.75">
      <c r="A3" s="394" t="s">
        <v>202</v>
      </c>
      <c r="B3" s="394"/>
      <c r="C3" s="394"/>
      <c r="D3" s="394"/>
      <c r="E3" s="394"/>
      <c r="F3" s="394"/>
      <c r="G3" s="394"/>
      <c r="H3" s="394"/>
    </row>
    <row r="4" spans="1:9" ht="15.75">
      <c r="A4" s="400" t="s">
        <v>396</v>
      </c>
      <c r="B4" s="395"/>
      <c r="C4" s="395"/>
      <c r="D4" s="395"/>
      <c r="E4" s="395"/>
      <c r="F4" s="395"/>
      <c r="G4" s="395"/>
      <c r="H4" s="395"/>
      <c r="I4" s="90"/>
    </row>
    <row r="5" ht="15.75">
      <c r="A5" s="88"/>
    </row>
    <row r="6" spans="1:8" ht="15.75">
      <c r="A6" s="368" t="s">
        <v>205</v>
      </c>
      <c r="B6" s="370" t="s">
        <v>206</v>
      </c>
      <c r="C6" s="401"/>
      <c r="D6" s="401"/>
      <c r="E6" s="401"/>
      <c r="F6" s="368" t="s">
        <v>207</v>
      </c>
      <c r="G6" s="368" t="s">
        <v>208</v>
      </c>
      <c r="H6" s="362" t="s">
        <v>372</v>
      </c>
    </row>
    <row r="7" spans="1:8" ht="47.25">
      <c r="A7" s="369"/>
      <c r="B7" s="8" t="s">
        <v>211</v>
      </c>
      <c r="C7" s="91" t="s">
        <v>212</v>
      </c>
      <c r="D7" s="91" t="s">
        <v>213</v>
      </c>
      <c r="E7" s="152" t="s">
        <v>214</v>
      </c>
      <c r="F7" s="369"/>
      <c r="G7" s="369"/>
      <c r="H7" s="362"/>
    </row>
    <row r="8" spans="1:8" ht="21.75" customHeight="1">
      <c r="A8" s="93" t="s">
        <v>373</v>
      </c>
      <c r="B8" s="153" t="s">
        <v>374</v>
      </c>
      <c r="C8" s="154" t="s">
        <v>375</v>
      </c>
      <c r="D8" s="154" t="s">
        <v>218</v>
      </c>
      <c r="E8" s="155">
        <v>211</v>
      </c>
      <c r="F8" s="156" t="s">
        <v>219</v>
      </c>
      <c r="G8" s="157" t="s">
        <v>376</v>
      </c>
      <c r="H8" s="158">
        <v>148116</v>
      </c>
    </row>
    <row r="9" spans="1:8" ht="27.75" customHeight="1">
      <c r="A9" s="93" t="s">
        <v>221</v>
      </c>
      <c r="B9" s="153" t="s">
        <v>374</v>
      </c>
      <c r="C9" s="154" t="s">
        <v>375</v>
      </c>
      <c r="D9" s="154" t="s">
        <v>222</v>
      </c>
      <c r="E9" s="155">
        <v>213</v>
      </c>
      <c r="F9" s="156" t="s">
        <v>219</v>
      </c>
      <c r="G9" s="157" t="s">
        <v>376</v>
      </c>
      <c r="H9" s="158">
        <v>44731</v>
      </c>
    </row>
    <row r="10" spans="1:8" ht="15">
      <c r="A10" s="93" t="s">
        <v>232</v>
      </c>
      <c r="B10" s="153" t="s">
        <v>374</v>
      </c>
      <c r="C10" s="154" t="s">
        <v>375</v>
      </c>
      <c r="D10" s="154" t="s">
        <v>62</v>
      </c>
      <c r="E10" s="155">
        <v>221</v>
      </c>
      <c r="F10" s="156" t="s">
        <v>219</v>
      </c>
      <c r="G10" s="157" t="s">
        <v>376</v>
      </c>
      <c r="H10" s="158">
        <v>6191</v>
      </c>
    </row>
    <row r="11" spans="1:8" ht="27" customHeight="1" hidden="1">
      <c r="A11" s="93" t="s">
        <v>229</v>
      </c>
      <c r="B11" s="153" t="s">
        <v>374</v>
      </c>
      <c r="C11" s="154" t="s">
        <v>375</v>
      </c>
      <c r="D11" s="154" t="s">
        <v>62</v>
      </c>
      <c r="E11" s="155">
        <v>222</v>
      </c>
      <c r="F11" s="156" t="s">
        <v>219</v>
      </c>
      <c r="G11" s="157" t="s">
        <v>376</v>
      </c>
      <c r="H11" s="158"/>
    </row>
    <row r="12" spans="1:8" ht="28.5" customHeight="1">
      <c r="A12" s="93" t="s">
        <v>377</v>
      </c>
      <c r="B12" s="153" t="s">
        <v>374</v>
      </c>
      <c r="C12" s="154" t="s">
        <v>375</v>
      </c>
      <c r="D12" s="154" t="s">
        <v>62</v>
      </c>
      <c r="E12" s="155">
        <v>223</v>
      </c>
      <c r="F12" s="156" t="s">
        <v>219</v>
      </c>
      <c r="G12" s="157" t="s">
        <v>376</v>
      </c>
      <c r="H12" s="158">
        <v>23902</v>
      </c>
    </row>
    <row r="13" spans="1:8" ht="30" customHeight="1">
      <c r="A13" s="93" t="s">
        <v>377</v>
      </c>
      <c r="B13" s="153" t="s">
        <v>374</v>
      </c>
      <c r="C13" s="154" t="s">
        <v>375</v>
      </c>
      <c r="D13" s="154" t="s">
        <v>62</v>
      </c>
      <c r="E13" s="155">
        <v>225</v>
      </c>
      <c r="F13" s="156" t="s">
        <v>219</v>
      </c>
      <c r="G13" s="157" t="s">
        <v>376</v>
      </c>
      <c r="H13" s="158">
        <v>400</v>
      </c>
    </row>
    <row r="14" spans="1:8" ht="36.75" customHeight="1" hidden="1">
      <c r="A14" s="93" t="s">
        <v>377</v>
      </c>
      <c r="B14" s="153" t="s">
        <v>374</v>
      </c>
      <c r="C14" s="154" t="s">
        <v>375</v>
      </c>
      <c r="D14" s="154" t="s">
        <v>62</v>
      </c>
      <c r="E14" s="155">
        <v>226</v>
      </c>
      <c r="F14" s="156" t="s">
        <v>219</v>
      </c>
      <c r="G14" s="157" t="s">
        <v>376</v>
      </c>
      <c r="H14" s="158"/>
    </row>
    <row r="15" spans="1:8" ht="30" customHeight="1">
      <c r="A15" s="93" t="s">
        <v>378</v>
      </c>
      <c r="B15" s="153" t="s">
        <v>374</v>
      </c>
      <c r="C15" s="154" t="s">
        <v>375</v>
      </c>
      <c r="D15" s="154" t="s">
        <v>62</v>
      </c>
      <c r="E15" s="155">
        <v>340</v>
      </c>
      <c r="F15" s="156" t="s">
        <v>219</v>
      </c>
      <c r="G15" s="157" t="s">
        <v>376</v>
      </c>
      <c r="H15" s="158">
        <v>760</v>
      </c>
    </row>
    <row r="16" spans="1:8" ht="15.75">
      <c r="A16" s="159" t="s">
        <v>369</v>
      </c>
      <c r="B16" s="160" t="s">
        <v>370</v>
      </c>
      <c r="C16" s="161"/>
      <c r="D16" s="162"/>
      <c r="E16" s="161"/>
      <c r="F16" s="161"/>
      <c r="G16" s="163"/>
      <c r="H16" s="163">
        <f>SUM(H8:H15)</f>
        <v>224100</v>
      </c>
    </row>
    <row r="19" spans="1:8" ht="18.75">
      <c r="A19" s="397" t="s">
        <v>371</v>
      </c>
      <c r="B19" s="397"/>
      <c r="C19" s="397"/>
      <c r="D19" s="397"/>
      <c r="E19" s="397"/>
      <c r="F19" s="397"/>
      <c r="G19" s="397"/>
      <c r="H19" s="151"/>
    </row>
  </sheetData>
  <sheetProtection/>
  <mergeCells count="10">
    <mergeCell ref="A19:G19"/>
    <mergeCell ref="A1:H1"/>
    <mergeCell ref="A3:H3"/>
    <mergeCell ref="A4:H4"/>
    <mergeCell ref="A2:H2"/>
    <mergeCell ref="A6:A7"/>
    <mergeCell ref="B6:E6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24"/>
  <sheetViews>
    <sheetView zoomScalePageLayoutView="0" workbookViewId="0" topLeftCell="A1">
      <selection activeCell="I128" sqref="I128"/>
    </sheetView>
  </sheetViews>
  <sheetFormatPr defaultColWidth="9.140625" defaultRowHeight="12.75"/>
  <cols>
    <col min="1" max="1" width="8.140625" style="0" customWidth="1"/>
    <col min="2" max="2" width="5.57421875" style="0" customWidth="1"/>
    <col min="3" max="3" width="5.8515625" style="0" customWidth="1"/>
    <col min="4" max="4" width="6.7109375" style="0" customWidth="1"/>
    <col min="5" max="5" width="6.28125" style="0" customWidth="1"/>
    <col min="6" max="6" width="5.7109375" style="0" customWidth="1"/>
    <col min="9" max="9" width="5.421875" style="0" customWidth="1"/>
    <col min="10" max="10" width="11.57421875" style="0" customWidth="1"/>
    <col min="11" max="11" width="10.140625" style="0" customWidth="1"/>
    <col min="12" max="12" width="8.421875" style="0" customWidth="1"/>
    <col min="13" max="14" width="8.28125" style="0" customWidth="1"/>
    <col min="15" max="15" width="7.8515625" style="0" customWidth="1"/>
    <col min="16" max="16" width="8.00390625" style="0" customWidth="1"/>
    <col min="17" max="17" width="8.28125" style="0" customWidth="1"/>
    <col min="18" max="20" width="9.28125" style="0" bestFit="1" customWidth="1"/>
    <col min="21" max="21" width="8.421875" style="0" customWidth="1"/>
    <col min="22" max="22" width="8.57421875" style="0" customWidth="1"/>
  </cols>
  <sheetData>
    <row r="1" spans="1:22" ht="15.75">
      <c r="A1" s="402" t="s">
        <v>379</v>
      </c>
      <c r="B1" s="402"/>
      <c r="C1" s="402"/>
      <c r="D1" s="402"/>
      <c r="E1" s="402"/>
      <c r="F1" s="402"/>
      <c r="G1" s="402"/>
      <c r="H1" s="402"/>
      <c r="I1" s="402"/>
      <c r="J1" s="402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1:22" ht="15.75">
      <c r="A2" s="402" t="s">
        <v>380</v>
      </c>
      <c r="B2" s="402"/>
      <c r="C2" s="402"/>
      <c r="D2" s="402"/>
      <c r="E2" s="402"/>
      <c r="F2" s="402"/>
      <c r="G2" s="402"/>
      <c r="H2" s="402"/>
      <c r="I2" s="402"/>
      <c r="J2" s="402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ht="15.75">
      <c r="A3" s="164"/>
      <c r="B3" s="164"/>
      <c r="C3" s="404" t="s">
        <v>568</v>
      </c>
      <c r="D3" s="404"/>
      <c r="E3" s="404"/>
      <c r="F3" s="395"/>
      <c r="G3" s="395"/>
      <c r="H3" s="395"/>
      <c r="I3" s="164"/>
      <c r="J3" s="164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2" ht="15.75">
      <c r="A4" s="343"/>
      <c r="B4" s="164"/>
      <c r="C4" s="164"/>
      <c r="D4" s="164" t="s">
        <v>561</v>
      </c>
      <c r="E4" s="164" t="s">
        <v>562</v>
      </c>
      <c r="F4" s="164"/>
      <c r="G4" s="164"/>
      <c r="H4" s="164"/>
      <c r="I4" s="164"/>
      <c r="J4" s="164"/>
      <c r="K4" s="165"/>
      <c r="L4" s="165"/>
      <c r="M4" s="165"/>
      <c r="N4" s="165"/>
      <c r="O4" s="165"/>
      <c r="P4" s="165"/>
      <c r="Q4" s="165"/>
      <c r="R4" s="165"/>
      <c r="S4" s="164"/>
      <c r="T4" s="164"/>
      <c r="U4" s="164"/>
      <c r="V4" s="164"/>
    </row>
    <row r="5" spans="1:20" ht="15.7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</row>
    <row r="6" spans="1:22" ht="15.75">
      <c r="A6" s="370" t="s">
        <v>206</v>
      </c>
      <c r="B6" s="401"/>
      <c r="C6" s="401"/>
      <c r="D6" s="401"/>
      <c r="E6" s="401"/>
      <c r="F6" s="401"/>
      <c r="G6" s="368" t="s">
        <v>207</v>
      </c>
      <c r="H6" s="368" t="s">
        <v>208</v>
      </c>
      <c r="I6" s="368" t="s">
        <v>209</v>
      </c>
      <c r="J6" s="371" t="s">
        <v>210</v>
      </c>
      <c r="K6" s="405" t="s">
        <v>381</v>
      </c>
      <c r="L6" s="405" t="s">
        <v>382</v>
      </c>
      <c r="M6" s="405" t="s">
        <v>383</v>
      </c>
      <c r="N6" s="405" t="s">
        <v>384</v>
      </c>
      <c r="O6" s="405" t="s">
        <v>385</v>
      </c>
      <c r="P6" s="405" t="s">
        <v>386</v>
      </c>
      <c r="Q6" s="405" t="s">
        <v>387</v>
      </c>
      <c r="R6" s="405" t="s">
        <v>388</v>
      </c>
      <c r="S6" s="405" t="s">
        <v>389</v>
      </c>
      <c r="T6" s="405" t="s">
        <v>390</v>
      </c>
      <c r="U6" s="405" t="s">
        <v>391</v>
      </c>
      <c r="V6" s="405" t="s">
        <v>392</v>
      </c>
    </row>
    <row r="7" spans="1:22" ht="47.25">
      <c r="A7" s="8" t="s">
        <v>211</v>
      </c>
      <c r="B7" s="370" t="s">
        <v>212</v>
      </c>
      <c r="C7" s="401"/>
      <c r="D7" s="403"/>
      <c r="E7" s="91" t="s">
        <v>213</v>
      </c>
      <c r="F7" s="152" t="s">
        <v>214</v>
      </c>
      <c r="G7" s="369"/>
      <c r="H7" s="369"/>
      <c r="I7" s="369"/>
      <c r="J7" s="371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</row>
    <row r="8" spans="1:22" ht="15" hidden="1">
      <c r="A8" s="94" t="s">
        <v>216</v>
      </c>
      <c r="B8" s="95">
        <v>99</v>
      </c>
      <c r="C8" s="96" t="s">
        <v>143</v>
      </c>
      <c r="D8" s="97" t="s">
        <v>217</v>
      </c>
      <c r="E8" s="98" t="s">
        <v>218</v>
      </c>
      <c r="F8" s="95">
        <v>211</v>
      </c>
      <c r="G8" s="99" t="s">
        <v>219</v>
      </c>
      <c r="H8" s="100" t="s">
        <v>220</v>
      </c>
      <c r="I8" s="99">
        <v>500</v>
      </c>
      <c r="J8" s="101"/>
      <c r="K8" s="158"/>
      <c r="L8" s="158"/>
      <c r="M8" s="167"/>
      <c r="N8" s="167"/>
      <c r="O8" s="167"/>
      <c r="P8" s="158"/>
      <c r="Q8" s="158"/>
      <c r="R8" s="158"/>
      <c r="S8" s="167"/>
      <c r="T8" s="158"/>
      <c r="U8" s="158"/>
      <c r="V8" s="158"/>
    </row>
    <row r="9" spans="1:22" ht="15" hidden="1">
      <c r="A9" s="94" t="s">
        <v>216</v>
      </c>
      <c r="B9" s="95">
        <v>99</v>
      </c>
      <c r="C9" s="96" t="s">
        <v>143</v>
      </c>
      <c r="D9" s="97" t="s">
        <v>217</v>
      </c>
      <c r="E9" s="98" t="s">
        <v>222</v>
      </c>
      <c r="F9" s="95">
        <v>213</v>
      </c>
      <c r="G9" s="99" t="s">
        <v>219</v>
      </c>
      <c r="H9" s="100" t="s">
        <v>220</v>
      </c>
      <c r="I9" s="99">
        <v>500</v>
      </c>
      <c r="J9" s="101"/>
      <c r="K9" s="158"/>
      <c r="L9" s="158"/>
      <c r="M9" s="167"/>
      <c r="N9" s="167"/>
      <c r="O9" s="167"/>
      <c r="P9" s="158"/>
      <c r="Q9" s="158"/>
      <c r="R9" s="158"/>
      <c r="S9" s="167"/>
      <c r="T9" s="158"/>
      <c r="U9" s="158"/>
      <c r="V9" s="158"/>
    </row>
    <row r="10" spans="1:22" ht="15" hidden="1">
      <c r="A10" s="94" t="s">
        <v>216</v>
      </c>
      <c r="B10" s="95">
        <v>99</v>
      </c>
      <c r="C10" s="96" t="s">
        <v>143</v>
      </c>
      <c r="D10" s="97" t="s">
        <v>217</v>
      </c>
      <c r="E10" s="98" t="s">
        <v>224</v>
      </c>
      <c r="F10" s="95">
        <v>212</v>
      </c>
      <c r="G10" s="99" t="s">
        <v>219</v>
      </c>
      <c r="H10" s="100" t="s">
        <v>220</v>
      </c>
      <c r="I10" s="99">
        <v>500</v>
      </c>
      <c r="J10" s="101"/>
      <c r="K10" s="158"/>
      <c r="L10" s="158"/>
      <c r="M10" s="167"/>
      <c r="N10" s="167"/>
      <c r="O10" s="167"/>
      <c r="P10" s="158"/>
      <c r="Q10" s="158"/>
      <c r="R10" s="158"/>
      <c r="S10" s="167"/>
      <c r="T10" s="158"/>
      <c r="U10" s="158"/>
      <c r="V10" s="167"/>
    </row>
    <row r="11" spans="1:22" ht="15" hidden="1">
      <c r="A11" s="94" t="s">
        <v>226</v>
      </c>
      <c r="B11" s="102" t="s">
        <v>19</v>
      </c>
      <c r="C11" s="96" t="s">
        <v>143</v>
      </c>
      <c r="D11" s="97" t="s">
        <v>227</v>
      </c>
      <c r="E11" s="98" t="s">
        <v>62</v>
      </c>
      <c r="F11" s="95">
        <v>226</v>
      </c>
      <c r="G11" s="99" t="s">
        <v>219</v>
      </c>
      <c r="H11" s="100" t="s">
        <v>220</v>
      </c>
      <c r="I11" s="99">
        <v>500</v>
      </c>
      <c r="J11" s="103"/>
      <c r="K11" s="168"/>
      <c r="L11" s="158"/>
      <c r="M11" s="167"/>
      <c r="N11" s="167"/>
      <c r="O11" s="169"/>
      <c r="P11" s="167"/>
      <c r="Q11" s="167"/>
      <c r="R11" s="167"/>
      <c r="S11" s="167"/>
      <c r="T11" s="167"/>
      <c r="U11" s="167"/>
      <c r="V11" s="167"/>
    </row>
    <row r="12" spans="1:22" ht="15" hidden="1">
      <c r="A12" s="94" t="s">
        <v>226</v>
      </c>
      <c r="B12" s="102" t="s">
        <v>19</v>
      </c>
      <c r="C12" s="96" t="s">
        <v>143</v>
      </c>
      <c r="D12" s="97" t="s">
        <v>228</v>
      </c>
      <c r="E12" s="98" t="s">
        <v>62</v>
      </c>
      <c r="F12" s="95">
        <v>340</v>
      </c>
      <c r="G12" s="99" t="s">
        <v>219</v>
      </c>
      <c r="H12" s="100" t="s">
        <v>220</v>
      </c>
      <c r="I12" s="99">
        <v>500</v>
      </c>
      <c r="J12" s="103"/>
      <c r="K12" s="168"/>
      <c r="L12" s="158"/>
      <c r="M12" s="167"/>
      <c r="N12" s="167"/>
      <c r="O12" s="169"/>
      <c r="P12" s="167"/>
      <c r="Q12" s="167"/>
      <c r="R12" s="167"/>
      <c r="S12" s="167"/>
      <c r="T12" s="167"/>
      <c r="U12" s="167"/>
      <c r="V12" s="167"/>
    </row>
    <row r="13" spans="1:22" ht="15" hidden="1">
      <c r="A13" s="94" t="s">
        <v>226</v>
      </c>
      <c r="B13" s="95">
        <v>12</v>
      </c>
      <c r="C13" s="96" t="s">
        <v>143</v>
      </c>
      <c r="D13" s="97" t="s">
        <v>217</v>
      </c>
      <c r="E13" s="98" t="s">
        <v>224</v>
      </c>
      <c r="F13" s="95">
        <v>212</v>
      </c>
      <c r="G13" s="99" t="s">
        <v>219</v>
      </c>
      <c r="H13" s="100" t="s">
        <v>220</v>
      </c>
      <c r="I13" s="99">
        <v>500</v>
      </c>
      <c r="J13" s="101"/>
      <c r="K13" s="158"/>
      <c r="L13" s="158"/>
      <c r="M13" s="167"/>
      <c r="N13" s="167"/>
      <c r="O13" s="167"/>
      <c r="P13" s="167"/>
      <c r="Q13" s="167"/>
      <c r="R13" s="167"/>
      <c r="S13" s="167"/>
      <c r="T13" s="167"/>
      <c r="U13" s="167"/>
      <c r="V13" s="167"/>
    </row>
    <row r="14" spans="1:22" ht="15" hidden="1">
      <c r="A14" s="94" t="s">
        <v>226</v>
      </c>
      <c r="B14" s="95">
        <v>12</v>
      </c>
      <c r="C14" s="96" t="s">
        <v>143</v>
      </c>
      <c r="D14" s="97" t="s">
        <v>230</v>
      </c>
      <c r="E14" s="98" t="s">
        <v>62</v>
      </c>
      <c r="F14" s="95">
        <v>222</v>
      </c>
      <c r="G14" s="99" t="s">
        <v>219</v>
      </c>
      <c r="H14" s="100" t="s">
        <v>220</v>
      </c>
      <c r="I14" s="99">
        <v>500</v>
      </c>
      <c r="J14" s="101"/>
      <c r="K14" s="158"/>
      <c r="L14" s="158"/>
      <c r="M14" s="167"/>
      <c r="N14" s="167"/>
      <c r="O14" s="167"/>
      <c r="P14" s="167"/>
      <c r="Q14" s="167"/>
      <c r="R14" s="167"/>
      <c r="S14" s="167"/>
      <c r="T14" s="167"/>
      <c r="U14" s="167"/>
      <c r="V14" s="167"/>
    </row>
    <row r="15" spans="1:22" ht="15" hidden="1">
      <c r="A15" s="94" t="s">
        <v>226</v>
      </c>
      <c r="B15" s="95">
        <v>12</v>
      </c>
      <c r="C15" s="96" t="s">
        <v>143</v>
      </c>
      <c r="D15" s="97" t="s">
        <v>230</v>
      </c>
      <c r="E15" s="98" t="s">
        <v>62</v>
      </c>
      <c r="F15" s="95">
        <v>226</v>
      </c>
      <c r="G15" s="99" t="s">
        <v>219</v>
      </c>
      <c r="H15" s="100" t="s">
        <v>220</v>
      </c>
      <c r="I15" s="99">
        <v>500</v>
      </c>
      <c r="J15" s="101"/>
      <c r="K15" s="158"/>
      <c r="L15" s="158"/>
      <c r="M15" s="170"/>
      <c r="N15" s="167"/>
      <c r="O15" s="167"/>
      <c r="P15" s="167"/>
      <c r="Q15" s="167"/>
      <c r="R15" s="167"/>
      <c r="S15" s="167"/>
      <c r="T15" s="171"/>
      <c r="U15" s="167"/>
      <c r="V15" s="167"/>
    </row>
    <row r="16" spans="1:22" ht="15" hidden="1">
      <c r="A16" s="94" t="s">
        <v>226</v>
      </c>
      <c r="B16" s="95">
        <v>12</v>
      </c>
      <c r="C16" s="96" t="s">
        <v>143</v>
      </c>
      <c r="D16" s="97" t="s">
        <v>217</v>
      </c>
      <c r="E16" s="98" t="s">
        <v>218</v>
      </c>
      <c r="F16" s="95">
        <v>211</v>
      </c>
      <c r="G16" s="99" t="s">
        <v>219</v>
      </c>
      <c r="H16" s="100" t="s">
        <v>220</v>
      </c>
      <c r="I16" s="99">
        <v>500</v>
      </c>
      <c r="J16" s="101"/>
      <c r="K16" s="158"/>
      <c r="L16" s="158"/>
      <c r="M16" s="166"/>
      <c r="N16" s="167"/>
      <c r="O16" s="167"/>
      <c r="P16" s="167"/>
      <c r="Q16" s="167"/>
      <c r="R16" s="167"/>
      <c r="S16" s="167"/>
      <c r="T16" s="172"/>
      <c r="U16" s="167"/>
      <c r="V16" s="158"/>
    </row>
    <row r="17" spans="1:22" ht="15" hidden="1">
      <c r="A17" s="94" t="s">
        <v>226</v>
      </c>
      <c r="B17" s="95">
        <v>12</v>
      </c>
      <c r="C17" s="96" t="s">
        <v>143</v>
      </c>
      <c r="D17" s="97" t="s">
        <v>217</v>
      </c>
      <c r="E17" s="98" t="s">
        <v>224</v>
      </c>
      <c r="F17" s="95">
        <v>212</v>
      </c>
      <c r="G17" s="99" t="s">
        <v>219</v>
      </c>
      <c r="H17" s="100" t="s">
        <v>220</v>
      </c>
      <c r="I17" s="99">
        <v>500</v>
      </c>
      <c r="J17" s="101"/>
      <c r="K17" s="158"/>
      <c r="L17" s="158"/>
      <c r="M17" s="166"/>
      <c r="N17" s="167"/>
      <c r="O17" s="167"/>
      <c r="P17" s="167"/>
      <c r="Q17" s="167"/>
      <c r="R17" s="167"/>
      <c r="S17" s="167"/>
      <c r="T17" s="172"/>
      <c r="U17" s="167"/>
      <c r="V17" s="167"/>
    </row>
    <row r="18" spans="1:22" ht="15" hidden="1">
      <c r="A18" s="94" t="s">
        <v>226</v>
      </c>
      <c r="B18" s="95">
        <v>12</v>
      </c>
      <c r="C18" s="96" t="s">
        <v>143</v>
      </c>
      <c r="D18" s="97" t="s">
        <v>217</v>
      </c>
      <c r="E18" s="98" t="s">
        <v>222</v>
      </c>
      <c r="F18" s="95">
        <v>213</v>
      </c>
      <c r="G18" s="99" t="s">
        <v>219</v>
      </c>
      <c r="H18" s="100" t="s">
        <v>220</v>
      </c>
      <c r="I18" s="99">
        <v>500</v>
      </c>
      <c r="J18" s="101"/>
      <c r="K18" s="158"/>
      <c r="L18" s="158"/>
      <c r="M18" s="170"/>
      <c r="N18" s="167"/>
      <c r="O18" s="167"/>
      <c r="P18" s="172"/>
      <c r="Q18" s="167"/>
      <c r="R18" s="167"/>
      <c r="S18" s="167"/>
      <c r="T18" s="172"/>
      <c r="U18" s="167"/>
      <c r="V18" s="158"/>
    </row>
    <row r="19" spans="1:22" ht="15">
      <c r="A19" s="94" t="s">
        <v>226</v>
      </c>
      <c r="B19" s="105">
        <v>12</v>
      </c>
      <c r="C19" s="96" t="s">
        <v>143</v>
      </c>
      <c r="D19" s="97" t="s">
        <v>217</v>
      </c>
      <c r="E19" s="98" t="s">
        <v>62</v>
      </c>
      <c r="F19" s="95">
        <v>221</v>
      </c>
      <c r="G19" s="99" t="s">
        <v>219</v>
      </c>
      <c r="H19" s="100" t="s">
        <v>220</v>
      </c>
      <c r="I19" s="99">
        <v>500</v>
      </c>
      <c r="J19" s="101">
        <v>1789.16</v>
      </c>
      <c r="K19" s="101">
        <v>1789.16</v>
      </c>
      <c r="L19" s="158"/>
      <c r="M19" s="170"/>
      <c r="N19" s="167"/>
      <c r="O19" s="167"/>
      <c r="P19" s="172"/>
      <c r="Q19" s="167"/>
      <c r="R19" s="167"/>
      <c r="S19" s="167"/>
      <c r="T19" s="172"/>
      <c r="U19" s="167"/>
      <c r="V19" s="172"/>
    </row>
    <row r="20" spans="1:22" ht="15.75" customHeight="1">
      <c r="A20" s="106" t="s">
        <v>226</v>
      </c>
      <c r="B20" s="107">
        <v>12</v>
      </c>
      <c r="C20" s="108" t="s">
        <v>143</v>
      </c>
      <c r="D20" s="109" t="s">
        <v>217</v>
      </c>
      <c r="E20" s="110" t="s">
        <v>62</v>
      </c>
      <c r="F20" s="111">
        <v>223</v>
      </c>
      <c r="G20" s="112" t="s">
        <v>219</v>
      </c>
      <c r="H20" s="113" t="s">
        <v>220</v>
      </c>
      <c r="I20" s="112">
        <v>500</v>
      </c>
      <c r="J20" s="114">
        <v>3123.98</v>
      </c>
      <c r="K20" s="114">
        <v>3123.98</v>
      </c>
      <c r="L20" s="158"/>
      <c r="M20" s="170"/>
      <c r="N20" s="167"/>
      <c r="O20" s="167"/>
      <c r="P20" s="172"/>
      <c r="Q20" s="167"/>
      <c r="R20" s="167"/>
      <c r="S20" s="167"/>
      <c r="T20" s="174"/>
      <c r="U20" s="158"/>
      <c r="V20" s="174"/>
    </row>
    <row r="21" spans="1:22" ht="15" hidden="1">
      <c r="A21" s="94" t="s">
        <v>226</v>
      </c>
      <c r="B21" s="95">
        <v>12</v>
      </c>
      <c r="C21" s="96" t="s">
        <v>143</v>
      </c>
      <c r="D21" s="97" t="s">
        <v>217</v>
      </c>
      <c r="E21" s="98" t="s">
        <v>62</v>
      </c>
      <c r="F21" s="95">
        <v>225</v>
      </c>
      <c r="G21" s="99" t="s">
        <v>219</v>
      </c>
      <c r="H21" s="100" t="s">
        <v>220</v>
      </c>
      <c r="I21" s="99">
        <v>500</v>
      </c>
      <c r="J21" s="101"/>
      <c r="K21" s="101"/>
      <c r="L21" s="158"/>
      <c r="M21" s="170"/>
      <c r="N21" s="167"/>
      <c r="O21" s="167"/>
      <c r="P21" s="172"/>
      <c r="Q21" s="158"/>
      <c r="R21" s="167"/>
      <c r="S21" s="167"/>
      <c r="T21" s="173"/>
      <c r="U21" s="167"/>
      <c r="V21" s="173"/>
    </row>
    <row r="22" spans="1:22" ht="15" hidden="1">
      <c r="A22" s="106" t="s">
        <v>226</v>
      </c>
      <c r="B22" s="107">
        <v>12</v>
      </c>
      <c r="C22" s="108" t="s">
        <v>143</v>
      </c>
      <c r="D22" s="109" t="s">
        <v>217</v>
      </c>
      <c r="E22" s="110" t="s">
        <v>62</v>
      </c>
      <c r="F22" s="111">
        <v>226</v>
      </c>
      <c r="G22" s="112" t="s">
        <v>219</v>
      </c>
      <c r="H22" s="113" t="s">
        <v>220</v>
      </c>
      <c r="I22" s="112">
        <v>500</v>
      </c>
      <c r="J22" s="101"/>
      <c r="K22" s="101"/>
      <c r="L22" s="158"/>
      <c r="M22" s="170"/>
      <c r="N22" s="167"/>
      <c r="O22" s="167"/>
      <c r="P22" s="172"/>
      <c r="Q22" s="158"/>
      <c r="R22" s="167"/>
      <c r="S22" s="167"/>
      <c r="T22" s="173"/>
      <c r="U22" s="167"/>
      <c r="V22" s="173"/>
    </row>
    <row r="23" spans="1:22" ht="15" hidden="1">
      <c r="A23" s="106" t="s">
        <v>226</v>
      </c>
      <c r="B23" s="107">
        <v>12</v>
      </c>
      <c r="C23" s="108" t="s">
        <v>143</v>
      </c>
      <c r="D23" s="109" t="s">
        <v>217</v>
      </c>
      <c r="E23" s="110" t="s">
        <v>62</v>
      </c>
      <c r="F23" s="111">
        <v>340</v>
      </c>
      <c r="G23" s="112" t="s">
        <v>219</v>
      </c>
      <c r="H23" s="113" t="s">
        <v>220</v>
      </c>
      <c r="I23" s="112">
        <v>500</v>
      </c>
      <c r="J23" s="114"/>
      <c r="K23" s="114"/>
      <c r="L23" s="167"/>
      <c r="M23" s="167"/>
      <c r="N23" s="167"/>
      <c r="O23" s="175"/>
      <c r="P23" s="167"/>
      <c r="Q23" s="173"/>
      <c r="R23" s="167"/>
      <c r="S23" s="167"/>
      <c r="T23" s="171"/>
      <c r="U23" s="167"/>
      <c r="V23" s="171"/>
    </row>
    <row r="24" spans="1:22" ht="15" hidden="1">
      <c r="A24" s="94" t="s">
        <v>226</v>
      </c>
      <c r="B24" s="105">
        <v>12</v>
      </c>
      <c r="C24" s="96" t="s">
        <v>143</v>
      </c>
      <c r="D24" s="97" t="s">
        <v>217</v>
      </c>
      <c r="E24" s="98" t="s">
        <v>238</v>
      </c>
      <c r="F24" s="95">
        <v>290</v>
      </c>
      <c r="G24" s="99" t="s">
        <v>239</v>
      </c>
      <c r="H24" s="100" t="s">
        <v>220</v>
      </c>
      <c r="I24" s="99">
        <v>500</v>
      </c>
      <c r="J24" s="101"/>
      <c r="K24" s="101"/>
      <c r="L24" s="167"/>
      <c r="M24" s="167"/>
      <c r="N24" s="167"/>
      <c r="O24" s="175"/>
      <c r="P24" s="167"/>
      <c r="Q24" s="158"/>
      <c r="R24" s="167"/>
      <c r="S24" s="167"/>
      <c r="T24" s="167"/>
      <c r="U24" s="167"/>
      <c r="V24" s="167"/>
    </row>
    <row r="25" spans="1:22" ht="15" hidden="1">
      <c r="A25" s="94" t="s">
        <v>226</v>
      </c>
      <c r="B25" s="105">
        <v>12</v>
      </c>
      <c r="C25" s="96" t="s">
        <v>143</v>
      </c>
      <c r="D25" s="97" t="s">
        <v>217</v>
      </c>
      <c r="E25" s="98" t="s">
        <v>241</v>
      </c>
      <c r="F25" s="95">
        <v>290</v>
      </c>
      <c r="G25" s="99" t="s">
        <v>242</v>
      </c>
      <c r="H25" s="100" t="s">
        <v>220</v>
      </c>
      <c r="I25" s="99">
        <v>500</v>
      </c>
      <c r="J25" s="101"/>
      <c r="K25" s="101"/>
      <c r="L25" s="167"/>
      <c r="M25" s="167"/>
      <c r="N25" s="167"/>
      <c r="O25" s="175"/>
      <c r="P25" s="167"/>
      <c r="Q25" s="167"/>
      <c r="R25" s="167"/>
      <c r="S25" s="167"/>
      <c r="T25" s="167"/>
      <c r="U25" s="167"/>
      <c r="V25" s="167"/>
    </row>
    <row r="26" spans="1:22" ht="15" hidden="1">
      <c r="A26" s="94" t="s">
        <v>226</v>
      </c>
      <c r="B26" s="95">
        <v>12</v>
      </c>
      <c r="C26" s="96" t="s">
        <v>143</v>
      </c>
      <c r="D26" s="97" t="s">
        <v>217</v>
      </c>
      <c r="E26" s="98" t="s">
        <v>244</v>
      </c>
      <c r="F26" s="95">
        <v>290</v>
      </c>
      <c r="G26" s="99" t="s">
        <v>219</v>
      </c>
      <c r="H26" s="100" t="s">
        <v>220</v>
      </c>
      <c r="I26" s="99">
        <v>500</v>
      </c>
      <c r="J26" s="101"/>
      <c r="K26" s="101"/>
      <c r="L26" s="167"/>
      <c r="M26" s="167"/>
      <c r="N26" s="167"/>
      <c r="O26" s="167"/>
      <c r="P26" s="167"/>
      <c r="Q26" s="167"/>
      <c r="R26" s="167"/>
      <c r="S26" s="167"/>
      <c r="T26" s="167"/>
      <c r="U26" s="158"/>
      <c r="V26" s="167"/>
    </row>
    <row r="27" spans="1:22" ht="15" hidden="1">
      <c r="A27" s="94" t="s">
        <v>226</v>
      </c>
      <c r="B27" s="95">
        <v>12</v>
      </c>
      <c r="C27" s="96" t="s">
        <v>143</v>
      </c>
      <c r="D27" s="97" t="s">
        <v>217</v>
      </c>
      <c r="E27" s="98" t="s">
        <v>244</v>
      </c>
      <c r="F27" s="95">
        <v>291</v>
      </c>
      <c r="G27" s="99" t="s">
        <v>219</v>
      </c>
      <c r="H27" s="100" t="s">
        <v>220</v>
      </c>
      <c r="I27" s="99">
        <v>500</v>
      </c>
      <c r="J27" s="101"/>
      <c r="K27" s="101"/>
      <c r="L27" s="167"/>
      <c r="M27" s="167"/>
      <c r="N27" s="167"/>
      <c r="O27" s="167"/>
      <c r="P27" s="167"/>
      <c r="Q27" s="167"/>
      <c r="R27" s="167"/>
      <c r="S27" s="167"/>
      <c r="T27" s="167"/>
      <c r="U27" s="158"/>
      <c r="V27" s="167"/>
    </row>
    <row r="28" spans="1:22" ht="15" hidden="1">
      <c r="A28" s="94" t="s">
        <v>226</v>
      </c>
      <c r="B28" s="95">
        <v>12</v>
      </c>
      <c r="C28" s="96" t="s">
        <v>143</v>
      </c>
      <c r="D28" s="97" t="s">
        <v>217</v>
      </c>
      <c r="E28" s="98" t="s">
        <v>244</v>
      </c>
      <c r="F28" s="95">
        <v>292</v>
      </c>
      <c r="G28" s="99" t="s">
        <v>219</v>
      </c>
      <c r="H28" s="100" t="s">
        <v>220</v>
      </c>
      <c r="I28" s="99">
        <v>500</v>
      </c>
      <c r="J28" s="101"/>
      <c r="K28" s="101"/>
      <c r="L28" s="167"/>
      <c r="M28" s="167"/>
      <c r="N28" s="167"/>
      <c r="O28" s="167"/>
      <c r="P28" s="167"/>
      <c r="Q28" s="167"/>
      <c r="R28" s="167"/>
      <c r="S28" s="167"/>
      <c r="T28" s="167"/>
      <c r="U28" s="158"/>
      <c r="V28" s="167"/>
    </row>
    <row r="29" spans="1:22" ht="15" hidden="1">
      <c r="A29" s="94" t="s">
        <v>226</v>
      </c>
      <c r="B29" s="105">
        <v>99</v>
      </c>
      <c r="C29" s="96" t="s">
        <v>143</v>
      </c>
      <c r="D29" s="97" t="s">
        <v>248</v>
      </c>
      <c r="E29" s="98" t="s">
        <v>63</v>
      </c>
      <c r="F29" s="95">
        <v>251</v>
      </c>
      <c r="G29" s="99" t="s">
        <v>219</v>
      </c>
      <c r="H29" s="100" t="s">
        <v>249</v>
      </c>
      <c r="I29" s="99"/>
      <c r="J29" s="167"/>
      <c r="K29" s="167"/>
      <c r="L29" s="167"/>
      <c r="M29" s="167"/>
      <c r="N29" s="167"/>
      <c r="O29" s="175"/>
      <c r="P29" s="167"/>
      <c r="Q29" s="167"/>
      <c r="R29" s="167"/>
      <c r="S29" s="167"/>
      <c r="T29" s="167"/>
      <c r="U29" s="167"/>
      <c r="V29" s="204"/>
    </row>
    <row r="30" spans="1:22" ht="15" hidden="1">
      <c r="A30" s="94" t="s">
        <v>250</v>
      </c>
      <c r="B30" s="105">
        <v>99</v>
      </c>
      <c r="C30" s="96" t="s">
        <v>143</v>
      </c>
      <c r="D30" s="97" t="s">
        <v>248</v>
      </c>
      <c r="E30" s="98" t="s">
        <v>63</v>
      </c>
      <c r="F30" s="95">
        <v>251</v>
      </c>
      <c r="G30" s="99" t="s">
        <v>219</v>
      </c>
      <c r="H30" s="100" t="s">
        <v>249</v>
      </c>
      <c r="I30" s="99"/>
      <c r="J30" s="167"/>
      <c r="K30" s="167"/>
      <c r="L30" s="167"/>
      <c r="M30" s="167"/>
      <c r="N30" s="167"/>
      <c r="O30" s="175"/>
      <c r="P30" s="167"/>
      <c r="Q30" s="167"/>
      <c r="R30" s="167"/>
      <c r="S30" s="167"/>
      <c r="T30" s="167"/>
      <c r="U30" s="167"/>
      <c r="V30" s="204"/>
    </row>
    <row r="31" spans="1:22" ht="15" hidden="1">
      <c r="A31" s="94" t="s">
        <v>226</v>
      </c>
      <c r="B31" s="95">
        <v>12</v>
      </c>
      <c r="C31" s="96" t="s">
        <v>143</v>
      </c>
      <c r="D31" s="97" t="s">
        <v>217</v>
      </c>
      <c r="E31" s="98" t="s">
        <v>244</v>
      </c>
      <c r="F31" s="117">
        <v>296</v>
      </c>
      <c r="G31" s="99" t="s">
        <v>219</v>
      </c>
      <c r="H31" s="100" t="s">
        <v>220</v>
      </c>
      <c r="I31" s="99">
        <v>500</v>
      </c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204"/>
    </row>
    <row r="32" spans="1:22" ht="15" hidden="1">
      <c r="A32" s="94" t="s">
        <v>253</v>
      </c>
      <c r="B32" s="105">
        <v>99</v>
      </c>
      <c r="C32" s="96" t="s">
        <v>143</v>
      </c>
      <c r="D32" s="97" t="s">
        <v>254</v>
      </c>
      <c r="E32" s="98" t="s">
        <v>62</v>
      </c>
      <c r="F32" s="117">
        <v>226</v>
      </c>
      <c r="G32" s="99" t="s">
        <v>219</v>
      </c>
      <c r="H32" s="100" t="s">
        <v>220</v>
      </c>
      <c r="I32" s="99"/>
      <c r="J32" s="167"/>
      <c r="K32" s="167"/>
      <c r="L32" s="167"/>
      <c r="M32" s="167"/>
      <c r="N32" s="167"/>
      <c r="O32" s="175"/>
      <c r="P32" s="167"/>
      <c r="Q32" s="101"/>
      <c r="R32" s="167"/>
      <c r="S32" s="167"/>
      <c r="T32" s="167"/>
      <c r="U32" s="167"/>
      <c r="V32" s="204"/>
    </row>
    <row r="33" spans="1:22" ht="15" hidden="1">
      <c r="A33" s="94" t="s">
        <v>253</v>
      </c>
      <c r="B33" s="105">
        <v>99</v>
      </c>
      <c r="C33" s="96" t="s">
        <v>143</v>
      </c>
      <c r="D33" s="97" t="s">
        <v>254</v>
      </c>
      <c r="E33" s="98" t="s">
        <v>62</v>
      </c>
      <c r="F33" s="117">
        <v>296</v>
      </c>
      <c r="G33" s="99" t="s">
        <v>219</v>
      </c>
      <c r="H33" s="100" t="s">
        <v>220</v>
      </c>
      <c r="I33" s="99"/>
      <c r="J33" s="167"/>
      <c r="K33" s="167"/>
      <c r="L33" s="167"/>
      <c r="M33" s="167"/>
      <c r="N33" s="167"/>
      <c r="O33" s="175"/>
      <c r="P33" s="167"/>
      <c r="Q33" s="101"/>
      <c r="R33" s="167"/>
      <c r="S33" s="167"/>
      <c r="T33" s="167"/>
      <c r="U33" s="167"/>
      <c r="V33" s="204"/>
    </row>
    <row r="34" spans="1:22" ht="15" hidden="1">
      <c r="A34" s="94" t="s">
        <v>253</v>
      </c>
      <c r="B34" s="105">
        <v>99</v>
      </c>
      <c r="C34" s="96" t="s">
        <v>143</v>
      </c>
      <c r="D34" s="97" t="s">
        <v>254</v>
      </c>
      <c r="E34" s="98" t="s">
        <v>62</v>
      </c>
      <c r="F34" s="117">
        <v>340</v>
      </c>
      <c r="G34" s="99" t="s">
        <v>219</v>
      </c>
      <c r="H34" s="100" t="s">
        <v>220</v>
      </c>
      <c r="I34" s="99"/>
      <c r="J34" s="167"/>
      <c r="K34" s="167"/>
      <c r="L34" s="167"/>
      <c r="M34" s="167"/>
      <c r="N34" s="167"/>
      <c r="O34" s="175"/>
      <c r="P34" s="167"/>
      <c r="Q34" s="101"/>
      <c r="R34" s="167"/>
      <c r="S34" s="167"/>
      <c r="T34" s="167"/>
      <c r="U34" s="167"/>
      <c r="V34" s="204"/>
    </row>
    <row r="35" spans="1:22" ht="15" hidden="1">
      <c r="A35" s="118" t="s">
        <v>256</v>
      </c>
      <c r="B35" s="119">
        <v>99</v>
      </c>
      <c r="C35" s="96" t="s">
        <v>143</v>
      </c>
      <c r="D35" s="120" t="s">
        <v>257</v>
      </c>
      <c r="E35" s="121">
        <v>870</v>
      </c>
      <c r="F35" s="122">
        <v>290</v>
      </c>
      <c r="G35" s="99" t="s">
        <v>219</v>
      </c>
      <c r="H35" s="100" t="s">
        <v>258</v>
      </c>
      <c r="I35" s="85"/>
      <c r="J35" s="167"/>
      <c r="K35" s="167"/>
      <c r="L35" s="167"/>
      <c r="M35" s="167"/>
      <c r="N35" s="167"/>
      <c r="O35" s="175"/>
      <c r="P35" s="167"/>
      <c r="Q35" s="101"/>
      <c r="R35" s="167"/>
      <c r="S35" s="167"/>
      <c r="T35" s="167"/>
      <c r="U35" s="167"/>
      <c r="V35" s="204"/>
    </row>
    <row r="36" spans="1:22" ht="15" hidden="1">
      <c r="A36" s="118" t="s">
        <v>256</v>
      </c>
      <c r="B36" s="119">
        <v>99</v>
      </c>
      <c r="C36" s="96" t="s">
        <v>143</v>
      </c>
      <c r="D36" s="120" t="s">
        <v>257</v>
      </c>
      <c r="E36" s="121">
        <v>870</v>
      </c>
      <c r="F36" s="122">
        <v>290</v>
      </c>
      <c r="G36" s="99" t="s">
        <v>219</v>
      </c>
      <c r="H36" s="100" t="s">
        <v>258</v>
      </c>
      <c r="I36" s="85"/>
      <c r="J36" s="167"/>
      <c r="K36" s="167"/>
      <c r="L36" s="169"/>
      <c r="M36" s="167"/>
      <c r="N36" s="167"/>
      <c r="O36" s="167"/>
      <c r="P36" s="167"/>
      <c r="Q36" s="101"/>
      <c r="R36" s="167"/>
      <c r="S36" s="167"/>
      <c r="T36" s="167"/>
      <c r="U36" s="167"/>
      <c r="V36" s="204"/>
    </row>
    <row r="37" spans="1:22" ht="15" hidden="1">
      <c r="A37" s="118" t="s">
        <v>256</v>
      </c>
      <c r="B37" s="119">
        <v>99</v>
      </c>
      <c r="C37" s="96" t="s">
        <v>143</v>
      </c>
      <c r="D37" s="120" t="s">
        <v>257</v>
      </c>
      <c r="E37" s="121">
        <v>870</v>
      </c>
      <c r="F37" s="122">
        <v>296</v>
      </c>
      <c r="G37" s="99" t="s">
        <v>219</v>
      </c>
      <c r="H37" s="100" t="s">
        <v>258</v>
      </c>
      <c r="I37" s="85"/>
      <c r="J37" s="167"/>
      <c r="K37" s="167"/>
      <c r="L37" s="169"/>
      <c r="M37" s="167"/>
      <c r="N37" s="167"/>
      <c r="O37" s="167"/>
      <c r="P37" s="167"/>
      <c r="Q37" s="101"/>
      <c r="R37" s="167"/>
      <c r="S37" s="167"/>
      <c r="T37" s="167"/>
      <c r="U37" s="167"/>
      <c r="V37" s="204"/>
    </row>
    <row r="38" spans="1:22" ht="15" hidden="1">
      <c r="A38" s="118" t="s">
        <v>256</v>
      </c>
      <c r="B38" s="119">
        <v>99</v>
      </c>
      <c r="C38" s="96" t="s">
        <v>143</v>
      </c>
      <c r="D38" s="120" t="s">
        <v>257</v>
      </c>
      <c r="E38" s="121">
        <v>870</v>
      </c>
      <c r="F38" s="122">
        <v>296</v>
      </c>
      <c r="G38" s="99" t="s">
        <v>219</v>
      </c>
      <c r="H38" s="100" t="s">
        <v>260</v>
      </c>
      <c r="I38" s="85"/>
      <c r="J38" s="167"/>
      <c r="K38" s="167"/>
      <c r="L38" s="167"/>
      <c r="M38" s="167"/>
      <c r="N38" s="167"/>
      <c r="O38" s="167"/>
      <c r="P38" s="167"/>
      <c r="Q38" s="101"/>
      <c r="R38" s="167"/>
      <c r="S38" s="167"/>
      <c r="T38" s="167"/>
      <c r="U38" s="167"/>
      <c r="V38" s="204"/>
    </row>
    <row r="39" spans="1:22" ht="15" hidden="1">
      <c r="A39" s="98" t="s">
        <v>261</v>
      </c>
      <c r="B39" s="102" t="s">
        <v>19</v>
      </c>
      <c r="C39" s="96" t="s">
        <v>143</v>
      </c>
      <c r="D39" s="97" t="s">
        <v>262</v>
      </c>
      <c r="E39" s="98" t="s">
        <v>62</v>
      </c>
      <c r="F39" s="117">
        <v>226</v>
      </c>
      <c r="G39" s="99" t="s">
        <v>219</v>
      </c>
      <c r="H39" s="100" t="s">
        <v>220</v>
      </c>
      <c r="I39" s="99"/>
      <c r="J39" s="169"/>
      <c r="K39" s="169"/>
      <c r="L39" s="167"/>
      <c r="M39" s="167"/>
      <c r="N39" s="167"/>
      <c r="O39" s="167"/>
      <c r="P39" s="167"/>
      <c r="Q39" s="103"/>
      <c r="R39" s="167"/>
      <c r="S39" s="167"/>
      <c r="T39" s="167"/>
      <c r="U39" s="167"/>
      <c r="V39" s="204"/>
    </row>
    <row r="40" spans="1:22" ht="15" hidden="1">
      <c r="A40" s="98" t="s">
        <v>261</v>
      </c>
      <c r="B40" s="102" t="s">
        <v>19</v>
      </c>
      <c r="C40" s="96" t="s">
        <v>143</v>
      </c>
      <c r="D40" s="97" t="s">
        <v>230</v>
      </c>
      <c r="E40" s="98" t="s">
        <v>62</v>
      </c>
      <c r="F40" s="117">
        <v>340</v>
      </c>
      <c r="G40" s="99" t="s">
        <v>219</v>
      </c>
      <c r="H40" s="100" t="s">
        <v>220</v>
      </c>
      <c r="I40" s="99"/>
      <c r="J40" s="169"/>
      <c r="K40" s="169"/>
      <c r="L40" s="167"/>
      <c r="M40" s="167"/>
      <c r="N40" s="167"/>
      <c r="O40" s="167"/>
      <c r="P40" s="167"/>
      <c r="Q40" s="103"/>
      <c r="R40" s="167"/>
      <c r="S40" s="167"/>
      <c r="T40" s="167"/>
      <c r="U40" s="167"/>
      <c r="V40" s="204"/>
    </row>
    <row r="41" spans="1:22" ht="15" hidden="1">
      <c r="A41" s="94" t="s">
        <v>261</v>
      </c>
      <c r="B41" s="102" t="s">
        <v>20</v>
      </c>
      <c r="C41" s="96" t="s">
        <v>143</v>
      </c>
      <c r="D41" s="97" t="s">
        <v>263</v>
      </c>
      <c r="E41" s="98" t="s">
        <v>62</v>
      </c>
      <c r="F41" s="117">
        <v>222</v>
      </c>
      <c r="G41" s="99" t="s">
        <v>219</v>
      </c>
      <c r="H41" s="100" t="s">
        <v>220</v>
      </c>
      <c r="I41" s="85"/>
      <c r="J41" s="167"/>
      <c r="K41" s="167"/>
      <c r="L41" s="167"/>
      <c r="M41" s="167"/>
      <c r="N41" s="167"/>
      <c r="O41" s="167"/>
      <c r="P41" s="167"/>
      <c r="Q41" s="101"/>
      <c r="R41" s="167"/>
      <c r="S41" s="167"/>
      <c r="T41" s="167"/>
      <c r="U41" s="167"/>
      <c r="V41" s="204"/>
    </row>
    <row r="42" spans="1:22" ht="15" hidden="1">
      <c r="A42" s="94" t="s">
        <v>261</v>
      </c>
      <c r="B42" s="102" t="s">
        <v>20</v>
      </c>
      <c r="C42" s="96" t="s">
        <v>143</v>
      </c>
      <c r="D42" s="97" t="s">
        <v>263</v>
      </c>
      <c r="E42" s="98" t="s">
        <v>62</v>
      </c>
      <c r="F42" s="117">
        <v>226</v>
      </c>
      <c r="G42" s="99" t="s">
        <v>219</v>
      </c>
      <c r="H42" s="100" t="s">
        <v>220</v>
      </c>
      <c r="I42" s="94"/>
      <c r="J42" s="167"/>
      <c r="K42" s="167"/>
      <c r="L42" s="167"/>
      <c r="M42" s="176"/>
      <c r="N42" s="176"/>
      <c r="O42" s="176"/>
      <c r="P42" s="176"/>
      <c r="Q42" s="101"/>
      <c r="R42" s="176"/>
      <c r="S42" s="176"/>
      <c r="T42" s="176"/>
      <c r="U42" s="176"/>
      <c r="V42" s="204"/>
    </row>
    <row r="43" spans="1:22" ht="15" hidden="1">
      <c r="A43" s="118" t="s">
        <v>256</v>
      </c>
      <c r="B43" s="119">
        <v>99</v>
      </c>
      <c r="C43" s="96" t="s">
        <v>143</v>
      </c>
      <c r="D43" s="120" t="s">
        <v>257</v>
      </c>
      <c r="E43" s="121">
        <v>870</v>
      </c>
      <c r="F43" s="122">
        <v>296</v>
      </c>
      <c r="G43" s="99" t="s">
        <v>219</v>
      </c>
      <c r="H43" s="100" t="s">
        <v>260</v>
      </c>
      <c r="I43" s="85"/>
      <c r="J43" s="167"/>
      <c r="K43" s="167"/>
      <c r="L43" s="167"/>
      <c r="M43" s="176"/>
      <c r="N43" s="176"/>
      <c r="O43" s="176"/>
      <c r="P43" s="176"/>
      <c r="Q43" s="101"/>
      <c r="R43" s="176"/>
      <c r="S43" s="176"/>
      <c r="T43" s="176"/>
      <c r="U43" s="176"/>
      <c r="V43" s="204"/>
    </row>
    <row r="44" spans="1:22" ht="15" hidden="1">
      <c r="A44" s="94" t="s">
        <v>261</v>
      </c>
      <c r="B44" s="102" t="s">
        <v>20</v>
      </c>
      <c r="C44" s="96" t="s">
        <v>143</v>
      </c>
      <c r="D44" s="97" t="s">
        <v>263</v>
      </c>
      <c r="E44" s="98" t="s">
        <v>62</v>
      </c>
      <c r="F44" s="117">
        <v>290</v>
      </c>
      <c r="G44" s="99" t="s">
        <v>219</v>
      </c>
      <c r="H44" s="100" t="s">
        <v>220</v>
      </c>
      <c r="I44" s="94"/>
      <c r="J44" s="167"/>
      <c r="K44" s="167"/>
      <c r="L44" s="167"/>
      <c r="M44" s="167"/>
      <c r="N44" s="167"/>
      <c r="O44" s="167"/>
      <c r="P44" s="167"/>
      <c r="Q44" s="101"/>
      <c r="R44" s="167"/>
      <c r="S44" s="167"/>
      <c r="T44" s="167"/>
      <c r="U44" s="167"/>
      <c r="V44" s="204"/>
    </row>
    <row r="45" spans="1:22" ht="15" hidden="1">
      <c r="A45" s="94" t="s">
        <v>261</v>
      </c>
      <c r="B45" s="102" t="s">
        <v>20</v>
      </c>
      <c r="C45" s="96" t="s">
        <v>143</v>
      </c>
      <c r="D45" s="97" t="s">
        <v>263</v>
      </c>
      <c r="E45" s="98" t="s">
        <v>62</v>
      </c>
      <c r="F45" s="117">
        <v>296</v>
      </c>
      <c r="G45" s="99" t="s">
        <v>219</v>
      </c>
      <c r="H45" s="100" t="s">
        <v>220</v>
      </c>
      <c r="I45" s="94"/>
      <c r="J45" s="167"/>
      <c r="K45" s="167"/>
      <c r="L45" s="167"/>
      <c r="M45" s="167"/>
      <c r="N45" s="167"/>
      <c r="O45" s="167"/>
      <c r="P45" s="167"/>
      <c r="Q45" s="101"/>
      <c r="R45" s="167"/>
      <c r="S45" s="167"/>
      <c r="T45" s="167"/>
      <c r="U45" s="167"/>
      <c r="V45" s="204"/>
    </row>
    <row r="46" spans="1:22" ht="15" hidden="1">
      <c r="A46" s="94" t="s">
        <v>261</v>
      </c>
      <c r="B46" s="102" t="s">
        <v>20</v>
      </c>
      <c r="C46" s="96" t="s">
        <v>143</v>
      </c>
      <c r="D46" s="97" t="s">
        <v>263</v>
      </c>
      <c r="E46" s="98" t="s">
        <v>62</v>
      </c>
      <c r="F46" s="117">
        <v>226</v>
      </c>
      <c r="G46" s="99" t="s">
        <v>219</v>
      </c>
      <c r="H46" s="100" t="s">
        <v>220</v>
      </c>
      <c r="I46" s="94"/>
      <c r="J46" s="167"/>
      <c r="K46" s="167"/>
      <c r="L46" s="167"/>
      <c r="M46" s="167"/>
      <c r="N46" s="167"/>
      <c r="O46" s="167"/>
      <c r="P46" s="167"/>
      <c r="Q46" s="101"/>
      <c r="R46" s="167"/>
      <c r="S46" s="167"/>
      <c r="T46" s="167"/>
      <c r="U46" s="167"/>
      <c r="V46" s="204"/>
    </row>
    <row r="47" spans="1:22" ht="15" hidden="1">
      <c r="A47" s="94" t="s">
        <v>261</v>
      </c>
      <c r="B47" s="102" t="s">
        <v>20</v>
      </c>
      <c r="C47" s="96" t="s">
        <v>143</v>
      </c>
      <c r="D47" s="97" t="s">
        <v>263</v>
      </c>
      <c r="E47" s="98" t="s">
        <v>62</v>
      </c>
      <c r="F47" s="117">
        <v>340</v>
      </c>
      <c r="G47" s="99" t="s">
        <v>219</v>
      </c>
      <c r="H47" s="100" t="s">
        <v>220</v>
      </c>
      <c r="I47" s="94"/>
      <c r="J47" s="167"/>
      <c r="K47" s="167"/>
      <c r="L47" s="167"/>
      <c r="M47" s="167"/>
      <c r="N47" s="167"/>
      <c r="O47" s="167"/>
      <c r="P47" s="167"/>
      <c r="Q47" s="101"/>
      <c r="R47" s="167"/>
      <c r="S47" s="167"/>
      <c r="T47" s="167"/>
      <c r="U47" s="167"/>
      <c r="V47" s="204"/>
    </row>
    <row r="48" spans="1:22" ht="15" hidden="1">
      <c r="A48" s="94" t="s">
        <v>261</v>
      </c>
      <c r="B48" s="102" t="s">
        <v>28</v>
      </c>
      <c r="C48" s="96" t="s">
        <v>143</v>
      </c>
      <c r="D48" s="97" t="s">
        <v>270</v>
      </c>
      <c r="E48" s="98" t="s">
        <v>271</v>
      </c>
      <c r="F48" s="117">
        <v>225</v>
      </c>
      <c r="G48" s="99" t="s">
        <v>219</v>
      </c>
      <c r="H48" s="100" t="s">
        <v>220</v>
      </c>
      <c r="I48" s="99"/>
      <c r="J48" s="167"/>
      <c r="K48" s="167"/>
      <c r="L48" s="177"/>
      <c r="M48" s="167"/>
      <c r="N48" s="167"/>
      <c r="O48" s="167"/>
      <c r="P48" s="167"/>
      <c r="Q48" s="101"/>
      <c r="R48" s="167"/>
      <c r="S48" s="167"/>
      <c r="T48" s="167"/>
      <c r="U48" s="167"/>
      <c r="V48" s="204"/>
    </row>
    <row r="49" spans="1:22" ht="15">
      <c r="A49" s="94" t="s">
        <v>261</v>
      </c>
      <c r="B49" s="102" t="s">
        <v>28</v>
      </c>
      <c r="C49" s="96" t="s">
        <v>143</v>
      </c>
      <c r="D49" s="97" t="s">
        <v>270</v>
      </c>
      <c r="E49" s="98" t="s">
        <v>62</v>
      </c>
      <c r="F49" s="117">
        <v>226</v>
      </c>
      <c r="G49" s="99" t="s">
        <v>219</v>
      </c>
      <c r="H49" s="100" t="s">
        <v>220</v>
      </c>
      <c r="I49" s="99"/>
      <c r="J49" s="158">
        <v>15302.83</v>
      </c>
      <c r="K49" s="158">
        <v>15302.83</v>
      </c>
      <c r="L49" s="177"/>
      <c r="M49" s="167"/>
      <c r="N49" s="167"/>
      <c r="O49" s="167"/>
      <c r="P49" s="167"/>
      <c r="Q49" s="101"/>
      <c r="R49" s="167"/>
      <c r="S49" s="167"/>
      <c r="T49" s="167"/>
      <c r="U49" s="178"/>
      <c r="V49" s="204"/>
    </row>
    <row r="50" spans="1:22" ht="15" hidden="1">
      <c r="A50" s="94" t="s">
        <v>261</v>
      </c>
      <c r="B50" s="105">
        <v>12</v>
      </c>
      <c r="C50" s="96" t="s">
        <v>143</v>
      </c>
      <c r="D50" s="97" t="s">
        <v>146</v>
      </c>
      <c r="E50" s="98" t="s">
        <v>62</v>
      </c>
      <c r="F50" s="117">
        <v>226</v>
      </c>
      <c r="G50" s="99" t="s">
        <v>219</v>
      </c>
      <c r="H50" s="100" t="s">
        <v>220</v>
      </c>
      <c r="I50" s="99"/>
      <c r="J50" s="167"/>
      <c r="K50" s="167"/>
      <c r="L50" s="167"/>
      <c r="M50" s="167"/>
      <c r="N50" s="167"/>
      <c r="O50" s="167"/>
      <c r="P50" s="167"/>
      <c r="Q50" s="101"/>
      <c r="R50" s="167"/>
      <c r="S50" s="167"/>
      <c r="T50" s="167"/>
      <c r="U50" s="179"/>
      <c r="V50" s="204"/>
    </row>
    <row r="51" spans="1:22" ht="15" hidden="1">
      <c r="A51" s="94" t="s">
        <v>261</v>
      </c>
      <c r="B51" s="95">
        <v>99</v>
      </c>
      <c r="C51" s="96" t="s">
        <v>143</v>
      </c>
      <c r="D51" s="97" t="s">
        <v>248</v>
      </c>
      <c r="E51" s="98" t="s">
        <v>63</v>
      </c>
      <c r="F51" s="117">
        <v>251</v>
      </c>
      <c r="G51" s="99" t="s">
        <v>219</v>
      </c>
      <c r="H51" s="100" t="s">
        <v>249</v>
      </c>
      <c r="I51" s="99"/>
      <c r="J51" s="167"/>
      <c r="K51" s="167"/>
      <c r="L51" s="167"/>
      <c r="M51" s="167"/>
      <c r="N51" s="167"/>
      <c r="O51" s="167"/>
      <c r="P51" s="167"/>
      <c r="Q51" s="101"/>
      <c r="R51" s="167"/>
      <c r="S51" s="167"/>
      <c r="T51" s="167"/>
      <c r="U51" s="178"/>
      <c r="V51" s="204"/>
    </row>
    <row r="52" spans="1:22" ht="15" hidden="1">
      <c r="A52" s="94" t="s">
        <v>261</v>
      </c>
      <c r="B52" s="95">
        <v>99</v>
      </c>
      <c r="C52" s="96" t="s">
        <v>143</v>
      </c>
      <c r="D52" s="97" t="s">
        <v>270</v>
      </c>
      <c r="E52" s="98" t="s">
        <v>271</v>
      </c>
      <c r="F52" s="117">
        <v>225</v>
      </c>
      <c r="G52" s="99" t="s">
        <v>219</v>
      </c>
      <c r="H52" s="100" t="s">
        <v>276</v>
      </c>
      <c r="I52" s="99"/>
      <c r="J52" s="167"/>
      <c r="K52" s="167"/>
      <c r="L52" s="167"/>
      <c r="M52" s="167"/>
      <c r="N52" s="167"/>
      <c r="O52" s="167"/>
      <c r="P52" s="167"/>
      <c r="Q52" s="101"/>
      <c r="R52" s="167"/>
      <c r="S52" s="167"/>
      <c r="T52" s="167"/>
      <c r="U52" s="179"/>
      <c r="V52" s="204"/>
    </row>
    <row r="53" spans="1:22" ht="15" hidden="1">
      <c r="A53" s="94" t="s">
        <v>261</v>
      </c>
      <c r="B53" s="95">
        <v>99</v>
      </c>
      <c r="C53" s="96" t="s">
        <v>143</v>
      </c>
      <c r="D53" s="97" t="s">
        <v>278</v>
      </c>
      <c r="E53" s="98" t="s">
        <v>218</v>
      </c>
      <c r="F53" s="117">
        <v>211</v>
      </c>
      <c r="G53" s="99" t="s">
        <v>219</v>
      </c>
      <c r="H53" s="100" t="s">
        <v>220</v>
      </c>
      <c r="I53" s="99"/>
      <c r="J53" s="167"/>
      <c r="K53" s="167"/>
      <c r="L53" s="167"/>
      <c r="M53" s="167"/>
      <c r="N53" s="167"/>
      <c r="O53" s="167"/>
      <c r="P53" s="167"/>
      <c r="Q53" s="101"/>
      <c r="R53" s="167"/>
      <c r="S53" s="167"/>
      <c r="T53" s="167"/>
      <c r="U53" s="179"/>
      <c r="V53" s="204"/>
    </row>
    <row r="54" spans="1:22" ht="15" hidden="1">
      <c r="A54" s="94" t="s">
        <v>261</v>
      </c>
      <c r="B54" s="95">
        <v>99</v>
      </c>
      <c r="C54" s="96" t="s">
        <v>143</v>
      </c>
      <c r="D54" s="97" t="s">
        <v>278</v>
      </c>
      <c r="E54" s="98" t="s">
        <v>222</v>
      </c>
      <c r="F54" s="117">
        <v>213</v>
      </c>
      <c r="G54" s="99" t="s">
        <v>219</v>
      </c>
      <c r="H54" s="100" t="s">
        <v>220</v>
      </c>
      <c r="I54" s="99"/>
      <c r="J54" s="167"/>
      <c r="K54" s="167"/>
      <c r="L54" s="167"/>
      <c r="M54" s="167"/>
      <c r="N54" s="167"/>
      <c r="O54" s="167"/>
      <c r="P54" s="167"/>
      <c r="Q54" s="101"/>
      <c r="R54" s="167"/>
      <c r="S54" s="167"/>
      <c r="T54" s="167"/>
      <c r="U54" s="179"/>
      <c r="V54" s="204"/>
    </row>
    <row r="55" spans="1:22" ht="15" hidden="1">
      <c r="A55" s="106" t="s">
        <v>261</v>
      </c>
      <c r="B55" s="111">
        <v>99</v>
      </c>
      <c r="C55" s="108" t="s">
        <v>143</v>
      </c>
      <c r="D55" s="109" t="s">
        <v>278</v>
      </c>
      <c r="E55" s="110" t="s">
        <v>62</v>
      </c>
      <c r="F55" s="123">
        <v>223</v>
      </c>
      <c r="G55" s="112" t="s">
        <v>219</v>
      </c>
      <c r="H55" s="113" t="s">
        <v>220</v>
      </c>
      <c r="I55" s="112"/>
      <c r="J55" s="177"/>
      <c r="K55" s="177"/>
      <c r="L55" s="167"/>
      <c r="M55" s="167"/>
      <c r="N55" s="167"/>
      <c r="O55" s="167"/>
      <c r="P55" s="167"/>
      <c r="Q55" s="114"/>
      <c r="R55" s="167"/>
      <c r="S55" s="167"/>
      <c r="T55" s="167"/>
      <c r="U55" s="179"/>
      <c r="V55" s="204"/>
    </row>
    <row r="56" spans="1:22" ht="15" hidden="1">
      <c r="A56" s="94" t="s">
        <v>261</v>
      </c>
      <c r="B56" s="95">
        <v>99</v>
      </c>
      <c r="C56" s="96" t="s">
        <v>143</v>
      </c>
      <c r="D56" s="97" t="s">
        <v>278</v>
      </c>
      <c r="E56" s="98" t="s">
        <v>62</v>
      </c>
      <c r="F56" s="117">
        <v>225</v>
      </c>
      <c r="G56" s="99" t="s">
        <v>219</v>
      </c>
      <c r="H56" s="100" t="s">
        <v>220</v>
      </c>
      <c r="I56" s="99"/>
      <c r="J56" s="167"/>
      <c r="K56" s="167"/>
      <c r="L56" s="167"/>
      <c r="M56" s="167"/>
      <c r="N56" s="167"/>
      <c r="O56" s="167"/>
      <c r="P56" s="167"/>
      <c r="Q56" s="101"/>
      <c r="R56" s="167"/>
      <c r="S56" s="167"/>
      <c r="T56" s="167"/>
      <c r="U56" s="179"/>
      <c r="V56" s="204"/>
    </row>
    <row r="57" spans="1:22" ht="15" hidden="1">
      <c r="A57" s="94" t="s">
        <v>261</v>
      </c>
      <c r="B57" s="95">
        <v>99</v>
      </c>
      <c r="C57" s="96" t="s">
        <v>143</v>
      </c>
      <c r="D57" s="97" t="s">
        <v>278</v>
      </c>
      <c r="E57" s="98" t="s">
        <v>62</v>
      </c>
      <c r="F57" s="117">
        <v>226</v>
      </c>
      <c r="G57" s="99" t="s">
        <v>219</v>
      </c>
      <c r="H57" s="100" t="s">
        <v>220</v>
      </c>
      <c r="I57" s="99"/>
      <c r="J57" s="167"/>
      <c r="K57" s="167"/>
      <c r="L57" s="167"/>
      <c r="M57" s="167"/>
      <c r="N57" s="167"/>
      <c r="O57" s="167"/>
      <c r="P57" s="167"/>
      <c r="Q57" s="101"/>
      <c r="R57" s="167"/>
      <c r="S57" s="167"/>
      <c r="T57" s="167"/>
      <c r="U57" s="178"/>
      <c r="V57" s="204"/>
    </row>
    <row r="58" spans="1:22" ht="15" hidden="1">
      <c r="A58" s="94" t="s">
        <v>261</v>
      </c>
      <c r="B58" s="95">
        <v>99</v>
      </c>
      <c r="C58" s="96" t="s">
        <v>143</v>
      </c>
      <c r="D58" s="97" t="s">
        <v>278</v>
      </c>
      <c r="E58" s="98" t="s">
        <v>244</v>
      </c>
      <c r="F58" s="117">
        <v>290</v>
      </c>
      <c r="G58" s="99" t="s">
        <v>219</v>
      </c>
      <c r="H58" s="100" t="s">
        <v>220</v>
      </c>
      <c r="I58" s="99"/>
      <c r="J58" s="167"/>
      <c r="K58" s="167"/>
      <c r="L58" s="180"/>
      <c r="M58" s="180"/>
      <c r="N58" s="180"/>
      <c r="O58" s="180"/>
      <c r="P58" s="180"/>
      <c r="Q58" s="101"/>
      <c r="R58" s="180"/>
      <c r="S58" s="167"/>
      <c r="T58" s="167"/>
      <c r="U58" s="178"/>
      <c r="V58" s="204"/>
    </row>
    <row r="59" spans="1:22" ht="15" hidden="1">
      <c r="A59" s="94" t="s">
        <v>261</v>
      </c>
      <c r="B59" s="95">
        <v>99</v>
      </c>
      <c r="C59" s="96" t="s">
        <v>143</v>
      </c>
      <c r="D59" s="97" t="s">
        <v>278</v>
      </c>
      <c r="E59" s="98" t="s">
        <v>62</v>
      </c>
      <c r="F59" s="117">
        <v>340</v>
      </c>
      <c r="G59" s="99" t="s">
        <v>219</v>
      </c>
      <c r="H59" s="100" t="s">
        <v>220</v>
      </c>
      <c r="I59" s="99"/>
      <c r="J59" s="167"/>
      <c r="K59" s="167"/>
      <c r="L59" s="167"/>
      <c r="M59" s="167"/>
      <c r="N59" s="167"/>
      <c r="O59" s="167"/>
      <c r="P59" s="167"/>
      <c r="Q59" s="101"/>
      <c r="R59" s="167"/>
      <c r="S59" s="167"/>
      <c r="T59" s="167"/>
      <c r="U59" s="178"/>
      <c r="V59" s="204"/>
    </row>
    <row r="60" spans="1:22" ht="15" hidden="1">
      <c r="A60" s="94" t="s">
        <v>261</v>
      </c>
      <c r="B60" s="95">
        <v>99</v>
      </c>
      <c r="C60" s="96" t="s">
        <v>143</v>
      </c>
      <c r="D60" s="97" t="s">
        <v>230</v>
      </c>
      <c r="E60" s="98" t="s">
        <v>218</v>
      </c>
      <c r="F60" s="117">
        <v>211</v>
      </c>
      <c r="G60" s="99" t="s">
        <v>219</v>
      </c>
      <c r="H60" s="100" t="s">
        <v>220</v>
      </c>
      <c r="I60" s="99"/>
      <c r="J60" s="167"/>
      <c r="K60" s="167"/>
      <c r="L60" s="167"/>
      <c r="M60" s="167"/>
      <c r="N60" s="167"/>
      <c r="O60" s="167"/>
      <c r="P60" s="167"/>
      <c r="Q60" s="101"/>
      <c r="R60" s="167"/>
      <c r="S60" s="167"/>
      <c r="T60" s="167"/>
      <c r="U60" s="178"/>
      <c r="V60" s="204"/>
    </row>
    <row r="61" spans="1:22" ht="15" hidden="1">
      <c r="A61" s="94" t="s">
        <v>261</v>
      </c>
      <c r="B61" s="95">
        <v>99</v>
      </c>
      <c r="C61" s="96" t="s">
        <v>143</v>
      </c>
      <c r="D61" s="97" t="s">
        <v>230</v>
      </c>
      <c r="E61" s="98" t="s">
        <v>222</v>
      </c>
      <c r="F61" s="117">
        <v>213</v>
      </c>
      <c r="G61" s="99" t="s">
        <v>219</v>
      </c>
      <c r="H61" s="100" t="s">
        <v>220</v>
      </c>
      <c r="I61" s="99"/>
      <c r="J61" s="167"/>
      <c r="K61" s="167"/>
      <c r="L61" s="167"/>
      <c r="M61" s="167"/>
      <c r="N61" s="167"/>
      <c r="O61" s="167"/>
      <c r="P61" s="167"/>
      <c r="Q61" s="101"/>
      <c r="R61" s="167"/>
      <c r="S61" s="167"/>
      <c r="T61" s="167"/>
      <c r="U61" s="178"/>
      <c r="V61" s="204"/>
    </row>
    <row r="62" spans="1:22" ht="15" hidden="1">
      <c r="A62" s="94" t="s">
        <v>261</v>
      </c>
      <c r="B62" s="95">
        <v>99</v>
      </c>
      <c r="C62" s="96" t="s">
        <v>143</v>
      </c>
      <c r="D62" s="97" t="s">
        <v>230</v>
      </c>
      <c r="E62" s="98" t="s">
        <v>62</v>
      </c>
      <c r="F62" s="117">
        <v>225</v>
      </c>
      <c r="G62" s="99" t="s">
        <v>219</v>
      </c>
      <c r="H62" s="100" t="s">
        <v>220</v>
      </c>
      <c r="I62" s="99"/>
      <c r="J62" s="167"/>
      <c r="K62" s="167"/>
      <c r="L62" s="167"/>
      <c r="M62" s="167"/>
      <c r="N62" s="167"/>
      <c r="O62" s="167"/>
      <c r="P62" s="167"/>
      <c r="Q62" s="101"/>
      <c r="R62" s="167"/>
      <c r="S62" s="167"/>
      <c r="T62" s="167"/>
      <c r="U62" s="178"/>
      <c r="V62" s="204"/>
    </row>
    <row r="63" spans="1:22" ht="15" hidden="1">
      <c r="A63" s="94" t="s">
        <v>261</v>
      </c>
      <c r="B63" s="95">
        <v>99</v>
      </c>
      <c r="C63" s="96" t="s">
        <v>143</v>
      </c>
      <c r="D63" s="97" t="s">
        <v>230</v>
      </c>
      <c r="E63" s="98" t="s">
        <v>62</v>
      </c>
      <c r="F63" s="117">
        <v>340</v>
      </c>
      <c r="G63" s="99" t="s">
        <v>219</v>
      </c>
      <c r="H63" s="100" t="s">
        <v>220</v>
      </c>
      <c r="I63" s="99"/>
      <c r="J63" s="167"/>
      <c r="K63" s="167"/>
      <c r="L63" s="167"/>
      <c r="M63" s="167"/>
      <c r="N63" s="167"/>
      <c r="O63" s="167"/>
      <c r="P63" s="167"/>
      <c r="Q63" s="101"/>
      <c r="R63" s="167"/>
      <c r="S63" s="167"/>
      <c r="T63" s="167"/>
      <c r="U63" s="178"/>
      <c r="V63" s="204"/>
    </row>
    <row r="64" spans="1:22" ht="15" hidden="1">
      <c r="A64" s="94" t="s">
        <v>261</v>
      </c>
      <c r="B64" s="95">
        <v>99</v>
      </c>
      <c r="C64" s="96" t="s">
        <v>143</v>
      </c>
      <c r="D64" s="97" t="s">
        <v>278</v>
      </c>
      <c r="E64" s="98" t="s">
        <v>244</v>
      </c>
      <c r="F64" s="117">
        <v>290</v>
      </c>
      <c r="G64" s="99" t="s">
        <v>219</v>
      </c>
      <c r="H64" s="100" t="s">
        <v>220</v>
      </c>
      <c r="I64" s="99"/>
      <c r="J64" s="167"/>
      <c r="K64" s="167"/>
      <c r="L64" s="167"/>
      <c r="M64" s="167"/>
      <c r="N64" s="167"/>
      <c r="O64" s="167"/>
      <c r="P64" s="167"/>
      <c r="Q64" s="101"/>
      <c r="R64" s="167"/>
      <c r="S64" s="167"/>
      <c r="T64" s="167"/>
      <c r="U64" s="178"/>
      <c r="V64" s="204"/>
    </row>
    <row r="65" spans="1:22" ht="15" hidden="1">
      <c r="A65" s="94" t="s">
        <v>261</v>
      </c>
      <c r="B65" s="95">
        <v>99</v>
      </c>
      <c r="C65" s="96" t="s">
        <v>143</v>
      </c>
      <c r="D65" s="97" t="s">
        <v>290</v>
      </c>
      <c r="E65" s="98" t="s">
        <v>218</v>
      </c>
      <c r="F65" s="117">
        <v>211</v>
      </c>
      <c r="G65" s="99" t="s">
        <v>219</v>
      </c>
      <c r="H65" s="100" t="s">
        <v>291</v>
      </c>
      <c r="I65" s="99"/>
      <c r="J65" s="167"/>
      <c r="K65" s="167"/>
      <c r="L65" s="167"/>
      <c r="M65" s="167"/>
      <c r="N65" s="181"/>
      <c r="O65" s="158"/>
      <c r="P65" s="158"/>
      <c r="Q65" s="101"/>
      <c r="R65" s="167"/>
      <c r="S65" s="167"/>
      <c r="T65" s="167"/>
      <c r="U65" s="178"/>
      <c r="V65" s="204"/>
    </row>
    <row r="66" spans="1:22" ht="15" hidden="1">
      <c r="A66" s="94" t="s">
        <v>261</v>
      </c>
      <c r="B66" s="95">
        <v>99</v>
      </c>
      <c r="C66" s="96" t="s">
        <v>143</v>
      </c>
      <c r="D66" s="97" t="s">
        <v>290</v>
      </c>
      <c r="E66" s="98" t="s">
        <v>218</v>
      </c>
      <c r="F66" s="117">
        <v>211</v>
      </c>
      <c r="G66" s="99" t="s">
        <v>219</v>
      </c>
      <c r="H66" s="100" t="s">
        <v>220</v>
      </c>
      <c r="I66" s="99"/>
      <c r="J66" s="167"/>
      <c r="K66" s="167"/>
      <c r="L66" s="167"/>
      <c r="M66" s="167"/>
      <c r="N66" s="181"/>
      <c r="O66" s="158"/>
      <c r="P66" s="167"/>
      <c r="Q66" s="101"/>
      <c r="R66" s="167"/>
      <c r="S66" s="167"/>
      <c r="T66" s="167"/>
      <c r="U66" s="178"/>
      <c r="V66" s="204"/>
    </row>
    <row r="67" spans="1:22" ht="15" hidden="1">
      <c r="A67" s="94" t="s">
        <v>261</v>
      </c>
      <c r="B67" s="95">
        <v>99</v>
      </c>
      <c r="C67" s="96" t="s">
        <v>143</v>
      </c>
      <c r="D67" s="97" t="s">
        <v>290</v>
      </c>
      <c r="E67" s="98" t="s">
        <v>222</v>
      </c>
      <c r="F67" s="117">
        <v>213</v>
      </c>
      <c r="G67" s="99" t="s">
        <v>219</v>
      </c>
      <c r="H67" s="100" t="s">
        <v>291</v>
      </c>
      <c r="I67" s="99"/>
      <c r="J67" s="167"/>
      <c r="K67" s="167"/>
      <c r="L67" s="167"/>
      <c r="M67" s="167"/>
      <c r="N67" s="167"/>
      <c r="O67" s="167"/>
      <c r="P67" s="167"/>
      <c r="Q67" s="101"/>
      <c r="R67" s="167"/>
      <c r="S67" s="167"/>
      <c r="T67" s="167"/>
      <c r="U67" s="178"/>
      <c r="V67" s="204"/>
    </row>
    <row r="68" spans="1:22" ht="15" hidden="1">
      <c r="A68" s="94" t="s">
        <v>261</v>
      </c>
      <c r="B68" s="95">
        <v>99</v>
      </c>
      <c r="C68" s="96" t="s">
        <v>143</v>
      </c>
      <c r="D68" s="97" t="s">
        <v>290</v>
      </c>
      <c r="E68" s="98" t="s">
        <v>222</v>
      </c>
      <c r="F68" s="117">
        <v>213</v>
      </c>
      <c r="G68" s="99" t="s">
        <v>219</v>
      </c>
      <c r="H68" s="100" t="s">
        <v>220</v>
      </c>
      <c r="I68" s="99"/>
      <c r="J68" s="167"/>
      <c r="K68" s="167"/>
      <c r="L68" s="167"/>
      <c r="M68" s="167"/>
      <c r="N68" s="167"/>
      <c r="O68" s="167"/>
      <c r="P68" s="167"/>
      <c r="Q68" s="101"/>
      <c r="R68" s="167"/>
      <c r="S68" s="167"/>
      <c r="T68" s="167"/>
      <c r="U68" s="178"/>
      <c r="V68" s="204"/>
    </row>
    <row r="69" spans="1:22" ht="15" hidden="1">
      <c r="A69" s="94" t="s">
        <v>261</v>
      </c>
      <c r="B69" s="102" t="s">
        <v>28</v>
      </c>
      <c r="C69" s="96" t="s">
        <v>143</v>
      </c>
      <c r="D69" s="97" t="s">
        <v>273</v>
      </c>
      <c r="E69" s="98" t="s">
        <v>62</v>
      </c>
      <c r="F69" s="117">
        <v>226</v>
      </c>
      <c r="G69" s="99" t="s">
        <v>219</v>
      </c>
      <c r="H69" s="100" t="s">
        <v>220</v>
      </c>
      <c r="I69" s="99"/>
      <c r="J69" s="167"/>
      <c r="K69" s="167"/>
      <c r="L69" s="167"/>
      <c r="M69" s="167"/>
      <c r="N69" s="167"/>
      <c r="O69" s="167"/>
      <c r="P69" s="167"/>
      <c r="Q69" s="101"/>
      <c r="R69" s="167"/>
      <c r="S69" s="167"/>
      <c r="T69" s="167"/>
      <c r="U69" s="178"/>
      <c r="V69" s="204"/>
    </row>
    <row r="70" spans="1:22" ht="15" hidden="1">
      <c r="A70" s="94" t="s">
        <v>296</v>
      </c>
      <c r="B70" s="95">
        <v>99</v>
      </c>
      <c r="C70" s="96" t="s">
        <v>143</v>
      </c>
      <c r="D70" s="97" t="s">
        <v>297</v>
      </c>
      <c r="E70" s="98" t="s">
        <v>62</v>
      </c>
      <c r="F70" s="117">
        <v>226</v>
      </c>
      <c r="G70" s="99" t="s">
        <v>219</v>
      </c>
      <c r="H70" s="100" t="s">
        <v>220</v>
      </c>
      <c r="I70" s="99"/>
      <c r="J70" s="167"/>
      <c r="K70" s="167"/>
      <c r="L70" s="167"/>
      <c r="M70" s="167"/>
      <c r="N70" s="167"/>
      <c r="O70" s="167"/>
      <c r="P70" s="167"/>
      <c r="Q70" s="101"/>
      <c r="R70" s="167"/>
      <c r="S70" s="167"/>
      <c r="T70" s="167"/>
      <c r="U70" s="178"/>
      <c r="V70" s="204"/>
    </row>
    <row r="71" spans="1:22" ht="15" hidden="1">
      <c r="A71" s="94" t="s">
        <v>299</v>
      </c>
      <c r="B71" s="96" t="s">
        <v>8</v>
      </c>
      <c r="C71" s="124" t="s">
        <v>143</v>
      </c>
      <c r="D71" s="125" t="s">
        <v>300</v>
      </c>
      <c r="E71" s="98" t="s">
        <v>62</v>
      </c>
      <c r="F71" s="117">
        <v>225</v>
      </c>
      <c r="G71" s="99" t="s">
        <v>219</v>
      </c>
      <c r="H71" s="100" t="s">
        <v>301</v>
      </c>
      <c r="I71" s="99"/>
      <c r="J71" s="167"/>
      <c r="K71" s="167"/>
      <c r="L71" s="167"/>
      <c r="M71" s="167"/>
      <c r="N71" s="167"/>
      <c r="O71" s="167"/>
      <c r="P71" s="167"/>
      <c r="Q71" s="101"/>
      <c r="R71" s="167"/>
      <c r="S71" s="167"/>
      <c r="T71" s="167"/>
      <c r="U71" s="178"/>
      <c r="V71" s="204"/>
    </row>
    <row r="72" spans="1:22" ht="15" hidden="1">
      <c r="A72" s="94" t="s">
        <v>299</v>
      </c>
      <c r="B72" s="96" t="s">
        <v>8</v>
      </c>
      <c r="C72" s="124" t="s">
        <v>143</v>
      </c>
      <c r="D72" s="125" t="s">
        <v>300</v>
      </c>
      <c r="E72" s="98" t="s">
        <v>62</v>
      </c>
      <c r="F72" s="117">
        <v>310</v>
      </c>
      <c r="G72" s="99" t="s">
        <v>219</v>
      </c>
      <c r="H72" s="100" t="s">
        <v>220</v>
      </c>
      <c r="I72" s="99"/>
      <c r="J72" s="167"/>
      <c r="K72" s="167"/>
      <c r="L72" s="167"/>
      <c r="M72" s="167"/>
      <c r="N72" s="167"/>
      <c r="O72" s="167"/>
      <c r="P72" s="167"/>
      <c r="Q72" s="101"/>
      <c r="R72" s="167"/>
      <c r="S72" s="167"/>
      <c r="T72" s="167"/>
      <c r="U72" s="178"/>
      <c r="V72" s="204"/>
    </row>
    <row r="73" spans="1:22" ht="15" hidden="1">
      <c r="A73" s="94" t="s">
        <v>299</v>
      </c>
      <c r="B73" s="96" t="s">
        <v>8</v>
      </c>
      <c r="C73" s="124" t="s">
        <v>143</v>
      </c>
      <c r="D73" s="125" t="s">
        <v>300</v>
      </c>
      <c r="E73" s="98" t="s">
        <v>62</v>
      </c>
      <c r="F73" s="117">
        <v>340</v>
      </c>
      <c r="G73" s="99" t="s">
        <v>219</v>
      </c>
      <c r="H73" s="100" t="s">
        <v>301</v>
      </c>
      <c r="I73" s="99"/>
      <c r="J73" s="167"/>
      <c r="K73" s="167"/>
      <c r="L73" s="167"/>
      <c r="M73" s="167"/>
      <c r="N73" s="167"/>
      <c r="O73" s="167"/>
      <c r="P73" s="167"/>
      <c r="Q73" s="101"/>
      <c r="R73" s="167"/>
      <c r="S73" s="167"/>
      <c r="T73" s="167"/>
      <c r="U73" s="178"/>
      <c r="V73" s="204"/>
    </row>
    <row r="74" spans="1:22" ht="15" hidden="1">
      <c r="A74" s="94" t="s">
        <v>299</v>
      </c>
      <c r="B74" s="96" t="s">
        <v>8</v>
      </c>
      <c r="C74" s="124" t="s">
        <v>143</v>
      </c>
      <c r="D74" s="125" t="s">
        <v>305</v>
      </c>
      <c r="E74" s="98" t="s">
        <v>62</v>
      </c>
      <c r="F74" s="117">
        <v>225</v>
      </c>
      <c r="G74" s="99" t="s">
        <v>219</v>
      </c>
      <c r="H74" s="100" t="s">
        <v>306</v>
      </c>
      <c r="I74" s="99"/>
      <c r="J74" s="167"/>
      <c r="K74" s="167"/>
      <c r="L74" s="167"/>
      <c r="M74" s="167"/>
      <c r="N74" s="167"/>
      <c r="O74" s="167"/>
      <c r="P74" s="167"/>
      <c r="Q74" s="101"/>
      <c r="R74" s="167"/>
      <c r="S74" s="167"/>
      <c r="T74" s="167"/>
      <c r="U74" s="178"/>
      <c r="V74" s="204"/>
    </row>
    <row r="75" spans="1:22" ht="15">
      <c r="A75" s="94" t="s">
        <v>307</v>
      </c>
      <c r="B75" s="96" t="s">
        <v>28</v>
      </c>
      <c r="C75" s="124" t="s">
        <v>143</v>
      </c>
      <c r="D75" s="125" t="s">
        <v>273</v>
      </c>
      <c r="E75" s="98" t="s">
        <v>62</v>
      </c>
      <c r="F75" s="117">
        <v>226</v>
      </c>
      <c r="G75" s="99" t="s">
        <v>219</v>
      </c>
      <c r="H75" s="100" t="s">
        <v>220</v>
      </c>
      <c r="I75" s="99"/>
      <c r="J75" s="167">
        <v>60000</v>
      </c>
      <c r="K75" s="167">
        <v>60000</v>
      </c>
      <c r="L75" s="167"/>
      <c r="M75" s="172"/>
      <c r="N75" s="167"/>
      <c r="O75" s="167"/>
      <c r="P75" s="167"/>
      <c r="Q75" s="101"/>
      <c r="R75" s="167"/>
      <c r="S75" s="167"/>
      <c r="T75" s="172"/>
      <c r="U75" s="178"/>
      <c r="V75" s="204"/>
    </row>
    <row r="76" spans="1:22" ht="15" hidden="1">
      <c r="A76" s="94" t="s">
        <v>307</v>
      </c>
      <c r="B76" s="96" t="s">
        <v>43</v>
      </c>
      <c r="C76" s="124" t="s">
        <v>143</v>
      </c>
      <c r="D76" s="125" t="s">
        <v>278</v>
      </c>
      <c r="E76" s="98" t="s">
        <v>62</v>
      </c>
      <c r="F76" s="117">
        <v>226</v>
      </c>
      <c r="G76" s="99" t="s">
        <v>219</v>
      </c>
      <c r="H76" s="100" t="s">
        <v>220</v>
      </c>
      <c r="I76" s="99"/>
      <c r="J76" s="167"/>
      <c r="K76" s="167"/>
      <c r="L76" s="167"/>
      <c r="M76" s="172"/>
      <c r="N76" s="167"/>
      <c r="O76" s="167"/>
      <c r="P76" s="167"/>
      <c r="Q76" s="101"/>
      <c r="R76" s="167"/>
      <c r="S76" s="167"/>
      <c r="T76" s="172"/>
      <c r="U76" s="178"/>
      <c r="V76" s="204"/>
    </row>
    <row r="77" spans="1:22" ht="15" hidden="1">
      <c r="A77" s="94" t="s">
        <v>310</v>
      </c>
      <c r="B77" s="96" t="s">
        <v>43</v>
      </c>
      <c r="C77" s="124" t="s">
        <v>143</v>
      </c>
      <c r="D77" s="125" t="s">
        <v>311</v>
      </c>
      <c r="E77" s="98" t="s">
        <v>244</v>
      </c>
      <c r="F77" s="117">
        <v>290</v>
      </c>
      <c r="G77" s="99" t="s">
        <v>219</v>
      </c>
      <c r="H77" s="100" t="s">
        <v>220</v>
      </c>
      <c r="I77" s="99"/>
      <c r="J77" s="167"/>
      <c r="K77" s="167"/>
      <c r="L77" s="167"/>
      <c r="M77" s="172"/>
      <c r="N77" s="167"/>
      <c r="O77" s="167"/>
      <c r="P77" s="167"/>
      <c r="Q77" s="101"/>
      <c r="R77" s="167"/>
      <c r="S77" s="167"/>
      <c r="T77" s="172"/>
      <c r="U77" s="182"/>
      <c r="V77" s="204"/>
    </row>
    <row r="78" spans="1:22" ht="15" hidden="1">
      <c r="A78" s="94" t="s">
        <v>310</v>
      </c>
      <c r="B78" s="96" t="s">
        <v>43</v>
      </c>
      <c r="C78" s="124" t="s">
        <v>143</v>
      </c>
      <c r="D78" s="125" t="s">
        <v>313</v>
      </c>
      <c r="E78" s="98" t="s">
        <v>244</v>
      </c>
      <c r="F78" s="117">
        <v>295</v>
      </c>
      <c r="G78" s="99" t="s">
        <v>219</v>
      </c>
      <c r="H78" s="100" t="s">
        <v>220</v>
      </c>
      <c r="I78" s="99"/>
      <c r="J78" s="167"/>
      <c r="K78" s="167"/>
      <c r="L78" s="167"/>
      <c r="M78" s="172"/>
      <c r="N78" s="167"/>
      <c r="O78" s="167"/>
      <c r="P78" s="167"/>
      <c r="Q78" s="101"/>
      <c r="R78" s="167"/>
      <c r="S78" s="167"/>
      <c r="T78" s="172"/>
      <c r="U78" s="178"/>
      <c r="V78" s="204"/>
    </row>
    <row r="79" spans="1:22" ht="15" hidden="1">
      <c r="A79" s="94" t="s">
        <v>314</v>
      </c>
      <c r="B79" s="96" t="s">
        <v>28</v>
      </c>
      <c r="C79" s="124" t="s">
        <v>143</v>
      </c>
      <c r="D79" s="125" t="s">
        <v>270</v>
      </c>
      <c r="E79" s="98" t="s">
        <v>62</v>
      </c>
      <c r="F79" s="95">
        <v>226</v>
      </c>
      <c r="G79" s="99" t="s">
        <v>219</v>
      </c>
      <c r="H79" s="100" t="s">
        <v>220</v>
      </c>
      <c r="I79" s="99"/>
      <c r="J79" s="167"/>
      <c r="K79" s="167"/>
      <c r="L79" s="167"/>
      <c r="M79" s="172"/>
      <c r="N79" s="167"/>
      <c r="O79" s="167"/>
      <c r="P79" s="167"/>
      <c r="Q79" s="101"/>
      <c r="R79" s="167"/>
      <c r="S79" s="167"/>
      <c r="T79" s="172"/>
      <c r="U79" s="178"/>
      <c r="V79" s="204"/>
    </row>
    <row r="80" spans="1:22" ht="15" hidden="1">
      <c r="A80" s="94" t="s">
        <v>314</v>
      </c>
      <c r="B80" s="96" t="s">
        <v>30</v>
      </c>
      <c r="C80" s="124" t="s">
        <v>143</v>
      </c>
      <c r="D80" s="125" t="s">
        <v>311</v>
      </c>
      <c r="E80" s="98" t="s">
        <v>62</v>
      </c>
      <c r="F80" s="95">
        <v>226</v>
      </c>
      <c r="G80" s="99" t="s">
        <v>219</v>
      </c>
      <c r="H80" s="100" t="s">
        <v>220</v>
      </c>
      <c r="I80" s="99"/>
      <c r="J80" s="167"/>
      <c r="K80" s="167"/>
      <c r="L80" s="167"/>
      <c r="M80" s="172"/>
      <c r="N80" s="167"/>
      <c r="O80" s="167"/>
      <c r="P80" s="167"/>
      <c r="Q80" s="101"/>
      <c r="R80" s="167"/>
      <c r="S80" s="167"/>
      <c r="T80" s="183"/>
      <c r="U80" s="178"/>
      <c r="V80" s="204"/>
    </row>
    <row r="81" spans="1:22" ht="15" hidden="1">
      <c r="A81" s="94" t="s">
        <v>314</v>
      </c>
      <c r="B81" s="96" t="s">
        <v>30</v>
      </c>
      <c r="C81" s="124" t="s">
        <v>143</v>
      </c>
      <c r="D81" s="125" t="s">
        <v>311</v>
      </c>
      <c r="E81" s="98" t="s">
        <v>62</v>
      </c>
      <c r="F81" s="95">
        <v>340</v>
      </c>
      <c r="G81" s="99" t="s">
        <v>219</v>
      </c>
      <c r="H81" s="100" t="s">
        <v>220</v>
      </c>
      <c r="I81" s="99"/>
      <c r="J81" s="167"/>
      <c r="K81" s="167"/>
      <c r="L81" s="167"/>
      <c r="M81" s="172"/>
      <c r="N81" s="167"/>
      <c r="O81" s="167"/>
      <c r="P81" s="167"/>
      <c r="Q81" s="101"/>
      <c r="R81" s="167"/>
      <c r="S81" s="167"/>
      <c r="T81" s="183"/>
      <c r="U81" s="178"/>
      <c r="V81" s="204"/>
    </row>
    <row r="82" spans="1:22" ht="15" hidden="1">
      <c r="A82" s="94" t="s">
        <v>318</v>
      </c>
      <c r="B82" s="96" t="s">
        <v>7</v>
      </c>
      <c r="C82" s="124" t="s">
        <v>143</v>
      </c>
      <c r="D82" s="125" t="s">
        <v>319</v>
      </c>
      <c r="E82" s="98" t="s">
        <v>62</v>
      </c>
      <c r="F82" s="95">
        <v>225</v>
      </c>
      <c r="G82" s="99" t="s">
        <v>219</v>
      </c>
      <c r="H82" s="100" t="s">
        <v>220</v>
      </c>
      <c r="I82" s="99"/>
      <c r="J82" s="167"/>
      <c r="K82" s="167"/>
      <c r="L82" s="167"/>
      <c r="M82" s="172"/>
      <c r="N82" s="167"/>
      <c r="O82" s="167"/>
      <c r="P82" s="167"/>
      <c r="Q82" s="101"/>
      <c r="R82" s="167"/>
      <c r="S82" s="167"/>
      <c r="T82" s="183"/>
      <c r="U82" s="179"/>
      <c r="V82" s="204"/>
    </row>
    <row r="83" spans="1:22" ht="15" hidden="1">
      <c r="A83" s="94" t="s">
        <v>318</v>
      </c>
      <c r="B83" s="96" t="s">
        <v>7</v>
      </c>
      <c r="C83" s="124" t="s">
        <v>143</v>
      </c>
      <c r="D83" s="125" t="s">
        <v>319</v>
      </c>
      <c r="E83" s="98" t="s">
        <v>62</v>
      </c>
      <c r="F83" s="95">
        <v>226</v>
      </c>
      <c r="G83" s="99" t="s">
        <v>219</v>
      </c>
      <c r="H83" s="100" t="s">
        <v>220</v>
      </c>
      <c r="I83" s="99"/>
      <c r="J83" s="167"/>
      <c r="K83" s="167"/>
      <c r="L83" s="167"/>
      <c r="M83" s="172"/>
      <c r="N83" s="167"/>
      <c r="O83" s="167"/>
      <c r="P83" s="167"/>
      <c r="Q83" s="101"/>
      <c r="R83" s="167"/>
      <c r="S83" s="167"/>
      <c r="T83" s="172"/>
      <c r="U83" s="178"/>
      <c r="V83" s="204"/>
    </row>
    <row r="84" spans="1:22" ht="15" hidden="1">
      <c r="A84" s="94" t="s">
        <v>318</v>
      </c>
      <c r="B84" s="96" t="s">
        <v>7</v>
      </c>
      <c r="C84" s="124" t="s">
        <v>143</v>
      </c>
      <c r="D84" s="125" t="s">
        <v>319</v>
      </c>
      <c r="E84" s="98" t="s">
        <v>62</v>
      </c>
      <c r="F84" s="95">
        <v>340</v>
      </c>
      <c r="G84" s="99" t="s">
        <v>219</v>
      </c>
      <c r="H84" s="100" t="s">
        <v>220</v>
      </c>
      <c r="I84" s="99"/>
      <c r="J84" s="167"/>
      <c r="K84" s="167"/>
      <c r="L84" s="167"/>
      <c r="M84" s="172"/>
      <c r="N84" s="167"/>
      <c r="O84" s="167"/>
      <c r="P84" s="167"/>
      <c r="Q84" s="101"/>
      <c r="R84" s="167"/>
      <c r="S84" s="167"/>
      <c r="T84" s="172"/>
      <c r="U84" s="178"/>
      <c r="V84" s="204"/>
    </row>
    <row r="85" spans="1:22" ht="15" hidden="1">
      <c r="A85" s="94" t="s">
        <v>318</v>
      </c>
      <c r="B85" s="96" t="s">
        <v>7</v>
      </c>
      <c r="C85" s="124" t="s">
        <v>143</v>
      </c>
      <c r="D85" s="125" t="s">
        <v>322</v>
      </c>
      <c r="E85" s="98" t="s">
        <v>62</v>
      </c>
      <c r="F85" s="95">
        <v>226</v>
      </c>
      <c r="G85" s="99" t="s">
        <v>219</v>
      </c>
      <c r="H85" s="100" t="s">
        <v>220</v>
      </c>
      <c r="I85" s="99"/>
      <c r="J85" s="167"/>
      <c r="K85" s="167"/>
      <c r="L85" s="176"/>
      <c r="M85" s="172"/>
      <c r="N85" s="167"/>
      <c r="O85" s="167"/>
      <c r="P85" s="167"/>
      <c r="Q85" s="101"/>
      <c r="R85" s="167"/>
      <c r="S85" s="167"/>
      <c r="T85" s="172"/>
      <c r="U85" s="178"/>
      <c r="V85" s="204"/>
    </row>
    <row r="86" spans="1:22" ht="15" hidden="1">
      <c r="A86" s="94" t="s">
        <v>318</v>
      </c>
      <c r="B86" s="96" t="s">
        <v>7</v>
      </c>
      <c r="C86" s="124" t="s">
        <v>143</v>
      </c>
      <c r="D86" s="125" t="s">
        <v>322</v>
      </c>
      <c r="E86" s="98" t="s">
        <v>62</v>
      </c>
      <c r="F86" s="95">
        <v>340</v>
      </c>
      <c r="G86" s="99" t="s">
        <v>219</v>
      </c>
      <c r="H86" s="100" t="s">
        <v>220</v>
      </c>
      <c r="I86" s="99"/>
      <c r="J86" s="167"/>
      <c r="K86" s="167"/>
      <c r="L86" s="172"/>
      <c r="M86" s="167"/>
      <c r="N86" s="167"/>
      <c r="O86" s="167"/>
      <c r="P86" s="167"/>
      <c r="Q86" s="101"/>
      <c r="R86" s="167"/>
      <c r="S86" s="167"/>
      <c r="T86" s="172"/>
      <c r="U86" s="178"/>
      <c r="V86" s="204"/>
    </row>
    <row r="87" spans="1:22" ht="15" hidden="1">
      <c r="A87" s="94" t="s">
        <v>318</v>
      </c>
      <c r="B87" s="96" t="s">
        <v>7</v>
      </c>
      <c r="C87" s="124" t="s">
        <v>143</v>
      </c>
      <c r="D87" s="125" t="s">
        <v>324</v>
      </c>
      <c r="E87" s="98" t="s">
        <v>62</v>
      </c>
      <c r="F87" s="95">
        <v>226</v>
      </c>
      <c r="G87" s="99" t="s">
        <v>219</v>
      </c>
      <c r="H87" s="100" t="s">
        <v>220</v>
      </c>
      <c r="I87" s="99"/>
      <c r="J87" s="167"/>
      <c r="K87" s="167"/>
      <c r="L87" s="172"/>
      <c r="M87" s="172"/>
      <c r="N87" s="172"/>
      <c r="O87" s="172"/>
      <c r="P87" s="172"/>
      <c r="Q87" s="101"/>
      <c r="R87" s="172"/>
      <c r="S87" s="172"/>
      <c r="T87" s="172"/>
      <c r="U87" s="178"/>
      <c r="V87" s="204"/>
    </row>
    <row r="88" spans="1:22" ht="15" hidden="1">
      <c r="A88" s="94" t="s">
        <v>318</v>
      </c>
      <c r="B88" s="96" t="s">
        <v>7</v>
      </c>
      <c r="C88" s="124" t="s">
        <v>143</v>
      </c>
      <c r="D88" s="125" t="s">
        <v>290</v>
      </c>
      <c r="E88" s="98" t="s">
        <v>218</v>
      </c>
      <c r="F88" s="95">
        <v>211</v>
      </c>
      <c r="G88" s="99" t="s">
        <v>219</v>
      </c>
      <c r="H88" s="100" t="s">
        <v>220</v>
      </c>
      <c r="I88" s="99"/>
      <c r="J88" s="167"/>
      <c r="K88" s="167"/>
      <c r="L88" s="172"/>
      <c r="M88" s="172"/>
      <c r="N88" s="172"/>
      <c r="O88" s="172"/>
      <c r="P88" s="172"/>
      <c r="Q88" s="101"/>
      <c r="R88" s="172"/>
      <c r="S88" s="172"/>
      <c r="T88" s="172"/>
      <c r="U88" s="178"/>
      <c r="V88" s="204"/>
    </row>
    <row r="89" spans="1:22" ht="15.75" hidden="1">
      <c r="A89" s="94" t="s">
        <v>318</v>
      </c>
      <c r="B89" s="96" t="s">
        <v>7</v>
      </c>
      <c r="C89" s="124" t="s">
        <v>143</v>
      </c>
      <c r="D89" s="125" t="s">
        <v>290</v>
      </c>
      <c r="E89" s="98" t="s">
        <v>222</v>
      </c>
      <c r="F89" s="95">
        <v>213</v>
      </c>
      <c r="G89" s="99" t="s">
        <v>219</v>
      </c>
      <c r="H89" s="100" t="s">
        <v>220</v>
      </c>
      <c r="I89" s="99"/>
      <c r="J89" s="167"/>
      <c r="K89" s="167"/>
      <c r="L89" s="184"/>
      <c r="M89" s="167"/>
      <c r="N89" s="167"/>
      <c r="O89" s="167"/>
      <c r="P89" s="167"/>
      <c r="Q89" s="101"/>
      <c r="R89" s="167"/>
      <c r="S89" s="167"/>
      <c r="T89" s="172"/>
      <c r="U89" s="178"/>
      <c r="V89" s="204"/>
    </row>
    <row r="90" spans="1:22" ht="15.75" hidden="1">
      <c r="A90" s="94" t="s">
        <v>318</v>
      </c>
      <c r="B90" s="96" t="s">
        <v>7</v>
      </c>
      <c r="C90" s="124" t="s">
        <v>143</v>
      </c>
      <c r="D90" s="125" t="s">
        <v>290</v>
      </c>
      <c r="E90" s="98" t="s">
        <v>62</v>
      </c>
      <c r="F90" s="95">
        <v>225</v>
      </c>
      <c r="G90" s="99" t="s">
        <v>219</v>
      </c>
      <c r="H90" s="100" t="s">
        <v>220</v>
      </c>
      <c r="I90" s="99"/>
      <c r="J90" s="167"/>
      <c r="K90" s="167"/>
      <c r="L90" s="184"/>
      <c r="M90" s="167"/>
      <c r="N90" s="167"/>
      <c r="O90" s="167"/>
      <c r="P90" s="167"/>
      <c r="Q90" s="101"/>
      <c r="R90" s="167"/>
      <c r="S90" s="167"/>
      <c r="T90" s="172"/>
      <c r="U90" s="178"/>
      <c r="V90" s="204"/>
    </row>
    <row r="91" spans="1:22" ht="15" hidden="1">
      <c r="A91" s="94" t="s">
        <v>318</v>
      </c>
      <c r="B91" s="96" t="s">
        <v>7</v>
      </c>
      <c r="C91" s="124" t="s">
        <v>143</v>
      </c>
      <c r="D91" s="125" t="s">
        <v>290</v>
      </c>
      <c r="E91" s="98" t="s">
        <v>334</v>
      </c>
      <c r="F91" s="95">
        <v>241</v>
      </c>
      <c r="G91" s="99" t="s">
        <v>219</v>
      </c>
      <c r="H91" s="100" t="s">
        <v>220</v>
      </c>
      <c r="I91" s="99"/>
      <c r="J91" s="178"/>
      <c r="K91" s="178"/>
      <c r="L91" s="172"/>
      <c r="M91" s="172"/>
      <c r="N91" s="172"/>
      <c r="O91" s="172"/>
      <c r="P91" s="172"/>
      <c r="Q91" s="127"/>
      <c r="R91" s="172"/>
      <c r="S91" s="172"/>
      <c r="T91" s="183"/>
      <c r="U91" s="182"/>
      <c r="V91" s="204"/>
    </row>
    <row r="92" spans="1:22" ht="15" hidden="1">
      <c r="A92" s="94" t="s">
        <v>318</v>
      </c>
      <c r="B92" s="96" t="s">
        <v>7</v>
      </c>
      <c r="C92" s="124" t="s">
        <v>143</v>
      </c>
      <c r="D92" s="125" t="s">
        <v>290</v>
      </c>
      <c r="E92" s="98" t="s">
        <v>62</v>
      </c>
      <c r="F92" s="95">
        <v>226</v>
      </c>
      <c r="G92" s="99" t="s">
        <v>219</v>
      </c>
      <c r="H92" s="100" t="s">
        <v>327</v>
      </c>
      <c r="I92" s="99"/>
      <c r="J92" s="178"/>
      <c r="K92" s="178"/>
      <c r="L92" s="172"/>
      <c r="M92" s="172"/>
      <c r="N92" s="172"/>
      <c r="O92" s="172"/>
      <c r="P92" s="172"/>
      <c r="Q92" s="127"/>
      <c r="R92" s="172"/>
      <c r="S92" s="172"/>
      <c r="T92" s="172"/>
      <c r="U92" s="182"/>
      <c r="V92" s="204"/>
    </row>
    <row r="93" spans="1:22" ht="15" hidden="1">
      <c r="A93" s="94" t="s">
        <v>318</v>
      </c>
      <c r="B93" s="96" t="s">
        <v>7</v>
      </c>
      <c r="C93" s="124" t="s">
        <v>143</v>
      </c>
      <c r="D93" s="125" t="s">
        <v>290</v>
      </c>
      <c r="E93" s="98" t="s">
        <v>62</v>
      </c>
      <c r="F93" s="95">
        <v>340</v>
      </c>
      <c r="G93" s="99" t="s">
        <v>219</v>
      </c>
      <c r="H93" s="100" t="s">
        <v>220</v>
      </c>
      <c r="I93" s="99"/>
      <c r="J93" s="178"/>
      <c r="K93" s="178"/>
      <c r="L93" s="180"/>
      <c r="M93" s="180"/>
      <c r="N93" s="180"/>
      <c r="O93" s="180"/>
      <c r="P93" s="180"/>
      <c r="Q93" s="127"/>
      <c r="R93" s="180"/>
      <c r="S93" s="180"/>
      <c r="T93" s="180"/>
      <c r="U93" s="178"/>
      <c r="V93" s="204"/>
    </row>
    <row r="94" spans="1:22" ht="15.75" hidden="1">
      <c r="A94" s="94" t="s">
        <v>318</v>
      </c>
      <c r="B94" s="96" t="s">
        <v>7</v>
      </c>
      <c r="C94" s="124" t="s">
        <v>143</v>
      </c>
      <c r="D94" s="125" t="s">
        <v>329</v>
      </c>
      <c r="E94" s="98" t="s">
        <v>62</v>
      </c>
      <c r="F94" s="95">
        <v>310</v>
      </c>
      <c r="G94" s="99" t="s">
        <v>219</v>
      </c>
      <c r="H94" s="100" t="s">
        <v>330</v>
      </c>
      <c r="I94" s="99"/>
      <c r="J94" s="178"/>
      <c r="K94" s="178"/>
      <c r="L94" s="184"/>
      <c r="M94" s="184"/>
      <c r="N94" s="167"/>
      <c r="O94" s="167"/>
      <c r="P94" s="185"/>
      <c r="Q94" s="127"/>
      <c r="R94" s="167"/>
      <c r="S94" s="167"/>
      <c r="T94" s="186"/>
      <c r="U94" s="178"/>
      <c r="V94" s="204"/>
    </row>
    <row r="95" spans="1:22" ht="15" hidden="1">
      <c r="A95" s="94" t="s">
        <v>318</v>
      </c>
      <c r="B95" s="96" t="s">
        <v>7</v>
      </c>
      <c r="C95" s="124" t="s">
        <v>143</v>
      </c>
      <c r="D95" s="125" t="s">
        <v>290</v>
      </c>
      <c r="E95" s="98" t="s">
        <v>62</v>
      </c>
      <c r="F95" s="95">
        <v>225</v>
      </c>
      <c r="G95" s="99" t="s">
        <v>219</v>
      </c>
      <c r="H95" s="100" t="s">
        <v>220</v>
      </c>
      <c r="I95" s="99"/>
      <c r="J95" s="178"/>
      <c r="K95" s="178"/>
      <c r="L95" s="172"/>
      <c r="M95" s="172"/>
      <c r="N95" s="172"/>
      <c r="O95" s="172"/>
      <c r="P95" s="172"/>
      <c r="Q95" s="127"/>
      <c r="R95" s="172"/>
      <c r="S95" s="172"/>
      <c r="T95" s="172"/>
      <c r="U95" s="178"/>
      <c r="V95" s="204"/>
    </row>
    <row r="96" spans="1:22" ht="15" hidden="1">
      <c r="A96" s="118" t="s">
        <v>318</v>
      </c>
      <c r="B96" s="128" t="s">
        <v>12</v>
      </c>
      <c r="C96" s="96" t="s">
        <v>143</v>
      </c>
      <c r="D96" s="120" t="s">
        <v>332</v>
      </c>
      <c r="E96" s="121">
        <v>244</v>
      </c>
      <c r="F96" s="121">
        <v>225</v>
      </c>
      <c r="G96" s="99" t="s">
        <v>219</v>
      </c>
      <c r="H96" s="100" t="s">
        <v>220</v>
      </c>
      <c r="I96" s="129"/>
      <c r="J96" s="178"/>
      <c r="K96" s="178"/>
      <c r="L96" s="172"/>
      <c r="M96" s="172"/>
      <c r="N96" s="167"/>
      <c r="O96" s="172"/>
      <c r="P96" s="172"/>
      <c r="Q96" s="127"/>
      <c r="R96" s="172"/>
      <c r="S96" s="172"/>
      <c r="T96" s="172"/>
      <c r="U96" s="182"/>
      <c r="V96" s="204"/>
    </row>
    <row r="97" spans="1:22" ht="15" hidden="1">
      <c r="A97" s="118" t="s">
        <v>318</v>
      </c>
      <c r="B97" s="128" t="s">
        <v>12</v>
      </c>
      <c r="C97" s="96" t="s">
        <v>143</v>
      </c>
      <c r="D97" s="120" t="s">
        <v>332</v>
      </c>
      <c r="E97" s="121">
        <v>244</v>
      </c>
      <c r="F97" s="121">
        <v>226</v>
      </c>
      <c r="G97" s="99" t="s">
        <v>219</v>
      </c>
      <c r="H97" s="100" t="s">
        <v>220</v>
      </c>
      <c r="I97" s="129"/>
      <c r="J97" s="178"/>
      <c r="K97" s="178"/>
      <c r="L97" s="172"/>
      <c r="M97" s="172"/>
      <c r="N97" s="172"/>
      <c r="O97" s="172"/>
      <c r="P97" s="172"/>
      <c r="Q97" s="127"/>
      <c r="R97" s="172"/>
      <c r="S97" s="172"/>
      <c r="T97" s="172"/>
      <c r="U97" s="182"/>
      <c r="V97" s="204"/>
    </row>
    <row r="98" spans="1:22" ht="15" hidden="1">
      <c r="A98" s="118" t="s">
        <v>318</v>
      </c>
      <c r="B98" s="128" t="s">
        <v>12</v>
      </c>
      <c r="C98" s="96" t="s">
        <v>143</v>
      </c>
      <c r="D98" s="120" t="s">
        <v>332</v>
      </c>
      <c r="E98" s="121">
        <v>244</v>
      </c>
      <c r="F98" s="121">
        <v>340</v>
      </c>
      <c r="G98" s="99" t="s">
        <v>219</v>
      </c>
      <c r="H98" s="100" t="s">
        <v>220</v>
      </c>
      <c r="I98" s="129"/>
      <c r="J98" s="178"/>
      <c r="K98" s="178"/>
      <c r="L98" s="176"/>
      <c r="M98" s="172"/>
      <c r="N98" s="172"/>
      <c r="O98" s="172"/>
      <c r="P98" s="172"/>
      <c r="Q98" s="127"/>
      <c r="R98" s="172"/>
      <c r="S98" s="172"/>
      <c r="T98" s="167"/>
      <c r="U98" s="178"/>
      <c r="V98" s="204"/>
    </row>
    <row r="99" spans="1:22" ht="15" hidden="1">
      <c r="A99" s="94" t="s">
        <v>318</v>
      </c>
      <c r="B99" s="96" t="s">
        <v>7</v>
      </c>
      <c r="C99" s="124" t="s">
        <v>143</v>
      </c>
      <c r="D99" s="125" t="s">
        <v>290</v>
      </c>
      <c r="E99" s="98" t="s">
        <v>62</v>
      </c>
      <c r="F99" s="95">
        <v>226</v>
      </c>
      <c r="G99" s="99" t="s">
        <v>219</v>
      </c>
      <c r="H99" s="100" t="s">
        <v>220</v>
      </c>
      <c r="I99" s="99"/>
      <c r="J99" s="178"/>
      <c r="K99" s="178"/>
      <c r="L99" s="176"/>
      <c r="M99" s="176"/>
      <c r="N99" s="176"/>
      <c r="O99" s="176"/>
      <c r="P99" s="176"/>
      <c r="Q99" s="127"/>
      <c r="R99" s="176"/>
      <c r="S99" s="176"/>
      <c r="T99" s="176"/>
      <c r="U99" s="187"/>
      <c r="V99" s="204"/>
    </row>
    <row r="100" spans="1:22" ht="15" hidden="1">
      <c r="A100" s="94" t="s">
        <v>318</v>
      </c>
      <c r="B100" s="96" t="s">
        <v>26</v>
      </c>
      <c r="C100" s="124" t="s">
        <v>143</v>
      </c>
      <c r="D100" s="125" t="s">
        <v>290</v>
      </c>
      <c r="E100" s="98" t="s">
        <v>62</v>
      </c>
      <c r="F100" s="95">
        <v>226</v>
      </c>
      <c r="G100" s="99" t="s">
        <v>219</v>
      </c>
      <c r="H100" s="100" t="s">
        <v>220</v>
      </c>
      <c r="I100" s="99"/>
      <c r="J100" s="167"/>
      <c r="K100" s="167"/>
      <c r="L100" s="167"/>
      <c r="M100" s="167"/>
      <c r="N100" s="167"/>
      <c r="O100" s="167"/>
      <c r="P100" s="167"/>
      <c r="Q100" s="101"/>
      <c r="R100" s="167"/>
      <c r="S100" s="167"/>
      <c r="T100" s="167"/>
      <c r="U100" s="178"/>
      <c r="V100" s="204"/>
    </row>
    <row r="101" spans="1:22" ht="15" hidden="1">
      <c r="A101" s="132" t="s">
        <v>318</v>
      </c>
      <c r="B101" s="133" t="s">
        <v>7</v>
      </c>
      <c r="C101" s="96" t="s">
        <v>143</v>
      </c>
      <c r="D101" s="134" t="s">
        <v>337</v>
      </c>
      <c r="E101" s="7">
        <v>244</v>
      </c>
      <c r="F101" s="7">
        <v>310</v>
      </c>
      <c r="G101" s="99" t="s">
        <v>219</v>
      </c>
      <c r="H101" s="135" t="s">
        <v>338</v>
      </c>
      <c r="I101" s="129"/>
      <c r="J101" s="167"/>
      <c r="K101" s="167"/>
      <c r="L101" s="167"/>
      <c r="M101" s="167"/>
      <c r="N101" s="167"/>
      <c r="O101" s="167"/>
      <c r="P101" s="167"/>
      <c r="Q101" s="101"/>
      <c r="R101" s="167"/>
      <c r="S101" s="167"/>
      <c r="T101" s="167"/>
      <c r="U101" s="178"/>
      <c r="V101" s="204"/>
    </row>
    <row r="102" spans="1:22" ht="15" hidden="1">
      <c r="A102" s="118" t="s">
        <v>318</v>
      </c>
      <c r="B102" s="128" t="s">
        <v>26</v>
      </c>
      <c r="C102" s="96" t="s">
        <v>143</v>
      </c>
      <c r="D102" s="120" t="s">
        <v>290</v>
      </c>
      <c r="E102" s="121">
        <v>244</v>
      </c>
      <c r="F102" s="121">
        <v>226</v>
      </c>
      <c r="G102" s="99" t="s">
        <v>219</v>
      </c>
      <c r="H102" s="100" t="s">
        <v>220</v>
      </c>
      <c r="I102" s="129"/>
      <c r="J102" s="167"/>
      <c r="K102" s="167"/>
      <c r="L102" s="167"/>
      <c r="M102" s="167"/>
      <c r="N102" s="167"/>
      <c r="O102" s="167"/>
      <c r="P102" s="167"/>
      <c r="Q102" s="101"/>
      <c r="R102" s="167"/>
      <c r="S102" s="167"/>
      <c r="T102" s="167"/>
      <c r="U102" s="178"/>
      <c r="V102" s="204"/>
    </row>
    <row r="103" spans="1:22" ht="15" hidden="1">
      <c r="A103" s="118" t="s">
        <v>318</v>
      </c>
      <c r="B103" s="128" t="s">
        <v>26</v>
      </c>
      <c r="C103" s="136" t="s">
        <v>143</v>
      </c>
      <c r="D103" s="120" t="s">
        <v>290</v>
      </c>
      <c r="E103" s="121">
        <v>244</v>
      </c>
      <c r="F103" s="121">
        <v>310</v>
      </c>
      <c r="G103" s="99" t="s">
        <v>219</v>
      </c>
      <c r="H103" s="100" t="s">
        <v>220</v>
      </c>
      <c r="I103" s="129"/>
      <c r="J103" s="167"/>
      <c r="K103" s="167"/>
      <c r="L103" s="167"/>
      <c r="M103" s="167"/>
      <c r="N103" s="167"/>
      <c r="O103" s="167"/>
      <c r="P103" s="167"/>
      <c r="Q103" s="101"/>
      <c r="R103" s="167"/>
      <c r="S103" s="167"/>
      <c r="T103" s="167"/>
      <c r="U103" s="178"/>
      <c r="V103" s="204"/>
    </row>
    <row r="104" spans="1:22" ht="15" hidden="1">
      <c r="A104" s="118" t="s">
        <v>318</v>
      </c>
      <c r="B104" s="128" t="s">
        <v>342</v>
      </c>
      <c r="C104" s="136" t="s">
        <v>143</v>
      </c>
      <c r="D104" s="120" t="s">
        <v>332</v>
      </c>
      <c r="E104" s="121">
        <v>244</v>
      </c>
      <c r="F104" s="121">
        <v>225</v>
      </c>
      <c r="G104" s="137" t="s">
        <v>219</v>
      </c>
      <c r="H104" s="138" t="s">
        <v>220</v>
      </c>
      <c r="I104" s="129"/>
      <c r="J104" s="167"/>
      <c r="K104" s="167"/>
      <c r="L104" s="167"/>
      <c r="M104" s="167"/>
      <c r="N104" s="167"/>
      <c r="O104" s="167"/>
      <c r="P104" s="167"/>
      <c r="Q104" s="101"/>
      <c r="R104" s="167"/>
      <c r="S104" s="167"/>
      <c r="T104" s="167"/>
      <c r="U104" s="178"/>
      <c r="V104" s="204"/>
    </row>
    <row r="105" spans="1:22" ht="15" hidden="1">
      <c r="A105" s="118" t="s">
        <v>318</v>
      </c>
      <c r="B105" s="128" t="s">
        <v>43</v>
      </c>
      <c r="C105" s="96" t="s">
        <v>143</v>
      </c>
      <c r="D105" s="120" t="s">
        <v>290</v>
      </c>
      <c r="E105" s="121">
        <v>121</v>
      </c>
      <c r="F105" s="121">
        <v>211</v>
      </c>
      <c r="G105" s="99" t="s">
        <v>219</v>
      </c>
      <c r="H105" s="100" t="s">
        <v>344</v>
      </c>
      <c r="I105" s="94"/>
      <c r="J105" s="167"/>
      <c r="K105" s="167"/>
      <c r="L105" s="176"/>
      <c r="M105" s="176"/>
      <c r="N105" s="176"/>
      <c r="O105" s="167"/>
      <c r="P105" s="167"/>
      <c r="Q105" s="101"/>
      <c r="R105" s="167"/>
      <c r="S105" s="167"/>
      <c r="T105" s="172"/>
      <c r="U105" s="178"/>
      <c r="V105" s="204"/>
    </row>
    <row r="106" spans="1:22" ht="15" hidden="1">
      <c r="A106" s="118" t="s">
        <v>318</v>
      </c>
      <c r="B106" s="128" t="s">
        <v>43</v>
      </c>
      <c r="C106" s="96" t="s">
        <v>143</v>
      </c>
      <c r="D106" s="120" t="s">
        <v>290</v>
      </c>
      <c r="E106" s="121">
        <v>129</v>
      </c>
      <c r="F106" s="121">
        <v>213</v>
      </c>
      <c r="G106" s="99" t="s">
        <v>219</v>
      </c>
      <c r="H106" s="100" t="s">
        <v>344</v>
      </c>
      <c r="I106" s="94"/>
      <c r="J106" s="167"/>
      <c r="K106" s="167"/>
      <c r="L106" s="189"/>
      <c r="M106" s="188"/>
      <c r="N106" s="188"/>
      <c r="O106" s="167"/>
      <c r="P106" s="167"/>
      <c r="Q106" s="101"/>
      <c r="R106" s="167"/>
      <c r="S106" s="167"/>
      <c r="T106" s="172"/>
      <c r="U106" s="178"/>
      <c r="V106" s="204"/>
    </row>
    <row r="107" spans="1:22" ht="15" hidden="1">
      <c r="A107" s="118" t="s">
        <v>318</v>
      </c>
      <c r="B107" s="128" t="s">
        <v>43</v>
      </c>
      <c r="C107" s="96" t="s">
        <v>143</v>
      </c>
      <c r="D107" s="120" t="s">
        <v>290</v>
      </c>
      <c r="E107" s="121">
        <v>244</v>
      </c>
      <c r="F107" s="121">
        <v>340</v>
      </c>
      <c r="G107" s="99" t="s">
        <v>219</v>
      </c>
      <c r="H107" s="100" t="s">
        <v>344</v>
      </c>
      <c r="I107" s="94"/>
      <c r="J107" s="167"/>
      <c r="K107" s="167"/>
      <c r="L107" s="189"/>
      <c r="M107" s="188"/>
      <c r="N107" s="188"/>
      <c r="O107" s="167"/>
      <c r="P107" s="167"/>
      <c r="Q107" s="101"/>
      <c r="R107" s="167"/>
      <c r="S107" s="167"/>
      <c r="T107" s="172"/>
      <c r="U107" s="182"/>
      <c r="V107" s="204"/>
    </row>
    <row r="108" spans="1:22" ht="15" hidden="1">
      <c r="A108" s="118" t="s">
        <v>346</v>
      </c>
      <c r="B108" s="128" t="s">
        <v>12</v>
      </c>
      <c r="C108" s="96" t="s">
        <v>143</v>
      </c>
      <c r="D108" s="120" t="s">
        <v>332</v>
      </c>
      <c r="E108" s="121">
        <v>244</v>
      </c>
      <c r="F108" s="121">
        <v>226</v>
      </c>
      <c r="G108" s="99" t="s">
        <v>219</v>
      </c>
      <c r="H108" s="100" t="s">
        <v>220</v>
      </c>
      <c r="I108" s="129"/>
      <c r="J108" s="167"/>
      <c r="K108" s="167"/>
      <c r="L108" s="189"/>
      <c r="M108" s="188"/>
      <c r="N108" s="188"/>
      <c r="O108" s="167"/>
      <c r="P108" s="167"/>
      <c r="Q108" s="101"/>
      <c r="R108" s="167"/>
      <c r="S108" s="167"/>
      <c r="T108" s="172"/>
      <c r="U108" s="178"/>
      <c r="V108" s="204"/>
    </row>
    <row r="109" spans="1:22" ht="18.75" hidden="1">
      <c r="A109" s="118" t="s">
        <v>347</v>
      </c>
      <c r="B109" s="119">
        <v>99</v>
      </c>
      <c r="C109" s="96" t="s">
        <v>143</v>
      </c>
      <c r="D109" s="120" t="s">
        <v>248</v>
      </c>
      <c r="E109" s="121">
        <v>540</v>
      </c>
      <c r="F109" s="121">
        <v>251</v>
      </c>
      <c r="G109" s="99" t="s">
        <v>219</v>
      </c>
      <c r="H109" s="100" t="s">
        <v>249</v>
      </c>
      <c r="I109" s="129"/>
      <c r="J109" s="167"/>
      <c r="K109" s="167"/>
      <c r="L109" s="191"/>
      <c r="M109" s="190"/>
      <c r="N109" s="190"/>
      <c r="O109" s="167"/>
      <c r="P109" s="167"/>
      <c r="Q109" s="101"/>
      <c r="R109" s="167"/>
      <c r="S109" s="167"/>
      <c r="T109" s="172"/>
      <c r="U109" s="178"/>
      <c r="V109" s="204"/>
    </row>
    <row r="110" spans="1:21" ht="15" hidden="1">
      <c r="A110" s="139" t="s">
        <v>349</v>
      </c>
      <c r="B110" s="119">
        <v>99</v>
      </c>
      <c r="C110" s="96" t="s">
        <v>143</v>
      </c>
      <c r="D110" s="120" t="s">
        <v>350</v>
      </c>
      <c r="E110" s="121">
        <v>243</v>
      </c>
      <c r="F110" s="119">
        <v>225</v>
      </c>
      <c r="G110" s="99" t="s">
        <v>219</v>
      </c>
      <c r="H110" s="100" t="s">
        <v>351</v>
      </c>
      <c r="I110" s="129"/>
      <c r="J110" s="167"/>
      <c r="K110" s="167"/>
      <c r="L110" s="189"/>
      <c r="M110" s="188"/>
      <c r="N110" s="188"/>
      <c r="O110" s="167"/>
      <c r="P110" s="167"/>
      <c r="Q110" s="101"/>
      <c r="R110" s="167"/>
      <c r="S110" s="167"/>
      <c r="T110" s="172"/>
      <c r="U110" s="178"/>
    </row>
    <row r="111" spans="1:21" ht="15" hidden="1">
      <c r="A111" s="140" t="s">
        <v>353</v>
      </c>
      <c r="B111" s="95">
        <v>99</v>
      </c>
      <c r="C111" s="141" t="s">
        <v>143</v>
      </c>
      <c r="D111" s="97" t="s">
        <v>248</v>
      </c>
      <c r="E111" s="98" t="s">
        <v>63</v>
      </c>
      <c r="F111" s="95">
        <v>251</v>
      </c>
      <c r="G111" s="99" t="s">
        <v>219</v>
      </c>
      <c r="H111" s="100" t="s">
        <v>327</v>
      </c>
      <c r="I111" s="129"/>
      <c r="J111" s="167"/>
      <c r="K111" s="167"/>
      <c r="L111" s="176"/>
      <c r="M111" s="172"/>
      <c r="N111" s="172"/>
      <c r="O111" s="172"/>
      <c r="P111" s="172"/>
      <c r="Q111" s="101"/>
      <c r="R111" s="172"/>
      <c r="S111" s="172"/>
      <c r="T111" s="167"/>
      <c r="U111" s="178"/>
    </row>
    <row r="112" spans="1:22" ht="15" hidden="1">
      <c r="A112" s="140" t="s">
        <v>353</v>
      </c>
      <c r="B112" s="95">
        <v>99</v>
      </c>
      <c r="C112" s="96" t="s">
        <v>143</v>
      </c>
      <c r="D112" s="97" t="s">
        <v>248</v>
      </c>
      <c r="E112" s="100" t="s">
        <v>63</v>
      </c>
      <c r="F112" s="95">
        <v>251</v>
      </c>
      <c r="G112" s="99" t="s">
        <v>219</v>
      </c>
      <c r="H112" s="100" t="s">
        <v>249</v>
      </c>
      <c r="I112" s="129"/>
      <c r="J112" s="167"/>
      <c r="K112" s="167"/>
      <c r="L112" s="189"/>
      <c r="M112" s="188"/>
      <c r="N112" s="188"/>
      <c r="O112" s="167"/>
      <c r="P112" s="167"/>
      <c r="Q112" s="101"/>
      <c r="R112" s="167"/>
      <c r="S112" s="167"/>
      <c r="T112" s="172"/>
      <c r="U112" s="178"/>
      <c r="V112" s="204"/>
    </row>
    <row r="113" spans="1:22" ht="15" hidden="1">
      <c r="A113" s="118" t="s">
        <v>355</v>
      </c>
      <c r="B113" s="128" t="s">
        <v>356</v>
      </c>
      <c r="C113" s="96" t="s">
        <v>143</v>
      </c>
      <c r="D113" s="120" t="s">
        <v>357</v>
      </c>
      <c r="E113" s="121">
        <v>312</v>
      </c>
      <c r="F113" s="121">
        <v>263</v>
      </c>
      <c r="G113" s="99" t="s">
        <v>219</v>
      </c>
      <c r="H113" s="100" t="s">
        <v>220</v>
      </c>
      <c r="I113" s="129"/>
      <c r="J113" s="175"/>
      <c r="K113" s="192"/>
      <c r="L113" s="189"/>
      <c r="M113" s="188"/>
      <c r="N113" s="188"/>
      <c r="O113" s="167"/>
      <c r="P113" s="167"/>
      <c r="Q113" s="101"/>
      <c r="R113" s="167"/>
      <c r="S113" s="167"/>
      <c r="T113" s="172"/>
      <c r="U113" s="178"/>
      <c r="V113" s="178"/>
    </row>
    <row r="114" spans="1:22" ht="15" hidden="1">
      <c r="A114" s="118" t="s">
        <v>359</v>
      </c>
      <c r="B114" s="128" t="s">
        <v>43</v>
      </c>
      <c r="C114" s="96" t="s">
        <v>143</v>
      </c>
      <c r="D114" s="120">
        <v>88400</v>
      </c>
      <c r="E114" s="121">
        <v>321</v>
      </c>
      <c r="F114" s="121">
        <v>262</v>
      </c>
      <c r="G114" s="99" t="s">
        <v>219</v>
      </c>
      <c r="H114" s="100" t="s">
        <v>220</v>
      </c>
      <c r="I114" s="129"/>
      <c r="J114" s="175"/>
      <c r="K114" s="192"/>
      <c r="L114" s="189"/>
      <c r="M114" s="188"/>
      <c r="N114" s="188"/>
      <c r="O114" s="167"/>
      <c r="P114" s="167"/>
      <c r="Q114" s="101"/>
      <c r="R114" s="167"/>
      <c r="S114" s="167"/>
      <c r="T114" s="172"/>
      <c r="U114" s="178"/>
      <c r="V114" s="178"/>
    </row>
    <row r="115" spans="1:22" ht="15" hidden="1">
      <c r="A115" s="121" t="s">
        <v>361</v>
      </c>
      <c r="B115" s="128" t="s">
        <v>24</v>
      </c>
      <c r="C115" s="96" t="s">
        <v>143</v>
      </c>
      <c r="D115" s="120" t="s">
        <v>362</v>
      </c>
      <c r="E115" s="121">
        <v>244</v>
      </c>
      <c r="F115" s="121">
        <v>222</v>
      </c>
      <c r="G115" s="99" t="s">
        <v>219</v>
      </c>
      <c r="H115" s="100" t="s">
        <v>220</v>
      </c>
      <c r="I115" s="129"/>
      <c r="J115" s="175"/>
      <c r="K115" s="192"/>
      <c r="L115" s="189"/>
      <c r="M115" s="188"/>
      <c r="N115" s="188"/>
      <c r="O115" s="180"/>
      <c r="P115" s="180"/>
      <c r="Q115" s="101"/>
      <c r="R115" s="180"/>
      <c r="S115" s="180"/>
      <c r="T115" s="180"/>
      <c r="U115" s="178"/>
      <c r="V115" s="178"/>
    </row>
    <row r="116" spans="1:22" ht="15" hidden="1">
      <c r="A116" s="121" t="s">
        <v>361</v>
      </c>
      <c r="B116" s="128" t="s">
        <v>24</v>
      </c>
      <c r="C116" s="96" t="s">
        <v>143</v>
      </c>
      <c r="D116" s="120" t="s">
        <v>362</v>
      </c>
      <c r="E116" s="121">
        <v>244</v>
      </c>
      <c r="F116" s="121">
        <v>224</v>
      </c>
      <c r="G116" s="95" t="s">
        <v>219</v>
      </c>
      <c r="H116" s="98" t="s">
        <v>220</v>
      </c>
      <c r="I116" s="129"/>
      <c r="J116" s="175"/>
      <c r="K116" s="188"/>
      <c r="L116" s="193"/>
      <c r="M116" s="188"/>
      <c r="N116" s="189"/>
      <c r="O116" s="167"/>
      <c r="P116" s="185"/>
      <c r="Q116" s="101"/>
      <c r="R116" s="167"/>
      <c r="S116" s="167"/>
      <c r="T116" s="194"/>
      <c r="U116" s="195"/>
      <c r="V116" s="178"/>
    </row>
    <row r="117" spans="1:22" ht="15" hidden="1">
      <c r="A117" s="121" t="s">
        <v>361</v>
      </c>
      <c r="B117" s="128" t="s">
        <v>24</v>
      </c>
      <c r="C117" s="136" t="s">
        <v>143</v>
      </c>
      <c r="D117" s="120" t="s">
        <v>362</v>
      </c>
      <c r="E117" s="121">
        <v>244</v>
      </c>
      <c r="F117" s="121">
        <v>296</v>
      </c>
      <c r="G117" s="99" t="s">
        <v>219</v>
      </c>
      <c r="H117" s="100" t="s">
        <v>220</v>
      </c>
      <c r="I117" s="129"/>
      <c r="J117" s="175"/>
      <c r="K117" s="188"/>
      <c r="L117" s="196"/>
      <c r="M117" s="188"/>
      <c r="N117" s="188"/>
      <c r="O117" s="167"/>
      <c r="P117" s="167"/>
      <c r="Q117" s="101"/>
      <c r="R117" s="167"/>
      <c r="S117" s="167"/>
      <c r="T117" s="167"/>
      <c r="U117" s="178"/>
      <c r="V117" s="178"/>
    </row>
    <row r="118" spans="1:22" ht="15" hidden="1">
      <c r="A118" s="118" t="s">
        <v>361</v>
      </c>
      <c r="B118" s="128" t="s">
        <v>24</v>
      </c>
      <c r="C118" s="96" t="s">
        <v>143</v>
      </c>
      <c r="D118" s="120" t="s">
        <v>362</v>
      </c>
      <c r="E118" s="121">
        <v>244</v>
      </c>
      <c r="F118" s="121">
        <v>226</v>
      </c>
      <c r="G118" s="99" t="s">
        <v>219</v>
      </c>
      <c r="H118" s="100" t="s">
        <v>220</v>
      </c>
      <c r="I118" s="129"/>
      <c r="J118" s="175"/>
      <c r="K118" s="188"/>
      <c r="L118" s="197"/>
      <c r="M118" s="188"/>
      <c r="N118" s="198"/>
      <c r="O118" s="167"/>
      <c r="P118" s="167"/>
      <c r="Q118" s="101"/>
      <c r="R118" s="167"/>
      <c r="S118" s="167"/>
      <c r="T118" s="167"/>
      <c r="U118" s="178"/>
      <c r="V118" s="178"/>
    </row>
    <row r="119" spans="1:22" ht="15" hidden="1">
      <c r="A119" s="118" t="s">
        <v>361</v>
      </c>
      <c r="B119" s="119">
        <v>15</v>
      </c>
      <c r="C119" s="96" t="s">
        <v>143</v>
      </c>
      <c r="D119" s="120" t="s">
        <v>362</v>
      </c>
      <c r="E119" s="121">
        <v>244</v>
      </c>
      <c r="F119" s="121">
        <v>340</v>
      </c>
      <c r="G119" s="99" t="s">
        <v>219</v>
      </c>
      <c r="H119" s="100" t="s">
        <v>220</v>
      </c>
      <c r="I119" s="129"/>
      <c r="J119" s="175"/>
      <c r="K119" s="188"/>
      <c r="L119" s="197"/>
      <c r="M119" s="198"/>
      <c r="N119" s="198"/>
      <c r="O119" s="167"/>
      <c r="P119" s="167"/>
      <c r="Q119" s="101"/>
      <c r="R119" s="167"/>
      <c r="S119" s="167"/>
      <c r="T119" s="167"/>
      <c r="U119" s="178"/>
      <c r="V119" s="178"/>
    </row>
    <row r="120" spans="1:22" ht="15">
      <c r="A120" s="132" t="s">
        <v>368</v>
      </c>
      <c r="B120" s="142">
        <v>99</v>
      </c>
      <c r="C120" s="96" t="s">
        <v>143</v>
      </c>
      <c r="D120" s="134" t="s">
        <v>248</v>
      </c>
      <c r="E120" s="7">
        <v>540</v>
      </c>
      <c r="F120" s="7">
        <v>251</v>
      </c>
      <c r="G120" s="99" t="s">
        <v>219</v>
      </c>
      <c r="H120" s="100" t="s">
        <v>249</v>
      </c>
      <c r="I120" s="129"/>
      <c r="J120" s="167">
        <v>4000000</v>
      </c>
      <c r="K120" s="167">
        <v>0</v>
      </c>
      <c r="L120" s="197">
        <v>363636</v>
      </c>
      <c r="M120" s="198">
        <v>363636</v>
      </c>
      <c r="N120" s="198">
        <v>363636</v>
      </c>
      <c r="O120" s="167">
        <v>363636</v>
      </c>
      <c r="P120" s="167">
        <v>363636</v>
      </c>
      <c r="Q120" s="167">
        <v>363636</v>
      </c>
      <c r="R120" s="167">
        <v>363636</v>
      </c>
      <c r="S120" s="167">
        <v>363636</v>
      </c>
      <c r="T120" s="167">
        <v>363636</v>
      </c>
      <c r="U120" s="178">
        <v>363640</v>
      </c>
      <c r="V120" s="167">
        <v>363636</v>
      </c>
    </row>
    <row r="121" spans="1:22" ht="15.75">
      <c r="A121" s="199" t="s">
        <v>370</v>
      </c>
      <c r="B121" s="200"/>
      <c r="C121" s="200"/>
      <c r="D121" s="201"/>
      <c r="E121" s="162"/>
      <c r="F121" s="161"/>
      <c r="G121" s="156"/>
      <c r="H121" s="157"/>
      <c r="I121" s="161"/>
      <c r="J121" s="163">
        <f>SUM(J8:J120)</f>
        <v>4080215.97</v>
      </c>
      <c r="K121" s="163">
        <f aca="true" t="shared" si="0" ref="K121:V121">SUM(K8:K120)</f>
        <v>80215.97</v>
      </c>
      <c r="L121" s="203">
        <f t="shared" si="0"/>
        <v>363636</v>
      </c>
      <c r="M121" s="203">
        <f t="shared" si="0"/>
        <v>363636</v>
      </c>
      <c r="N121" s="203">
        <f t="shared" si="0"/>
        <v>363636</v>
      </c>
      <c r="O121" s="203">
        <f t="shared" si="0"/>
        <v>363636</v>
      </c>
      <c r="P121" s="203">
        <f t="shared" si="0"/>
        <v>363636</v>
      </c>
      <c r="Q121" s="203">
        <f t="shared" si="0"/>
        <v>363636</v>
      </c>
      <c r="R121" s="203">
        <f t="shared" si="0"/>
        <v>363636</v>
      </c>
      <c r="S121" s="203">
        <f t="shared" si="0"/>
        <v>363636</v>
      </c>
      <c r="T121" s="203">
        <f t="shared" si="0"/>
        <v>363636</v>
      </c>
      <c r="U121" s="187">
        <f t="shared" si="0"/>
        <v>363640</v>
      </c>
      <c r="V121" s="187">
        <f t="shared" si="0"/>
        <v>363636</v>
      </c>
    </row>
    <row r="124" spans="1:9" ht="18.75">
      <c r="A124" s="397" t="s">
        <v>393</v>
      </c>
      <c r="B124" s="397"/>
      <c r="C124" s="397"/>
      <c r="D124" s="397"/>
      <c r="E124" s="397"/>
      <c r="F124" s="397"/>
      <c r="G124" s="397"/>
      <c r="H124" s="397"/>
      <c r="I124" s="202" t="s">
        <v>534</v>
      </c>
    </row>
  </sheetData>
  <sheetProtection/>
  <mergeCells count="22">
    <mergeCell ref="A124:H124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1:J1"/>
    <mergeCell ref="A2:J2"/>
    <mergeCell ref="A6:F6"/>
    <mergeCell ref="G6:G7"/>
    <mergeCell ref="H6:H7"/>
    <mergeCell ref="I6:I7"/>
    <mergeCell ref="J6:J7"/>
    <mergeCell ref="B7:D7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Утевка Наталья</cp:lastModifiedBy>
  <cp:lastPrinted>2019-07-23T05:03:24Z</cp:lastPrinted>
  <dcterms:created xsi:type="dcterms:W3CDTF">1996-10-08T23:32:33Z</dcterms:created>
  <dcterms:modified xsi:type="dcterms:W3CDTF">2019-07-23T05:05:32Z</dcterms:modified>
  <cp:category/>
  <cp:version/>
  <cp:contentType/>
  <cp:contentStatus/>
</cp:coreProperties>
</file>